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jecting\Desktop\Imeľ_Zberný dvor_Imeľ\rozpočty\190819_zmena 08_2019\"/>
    </mc:Choice>
  </mc:AlternateContent>
  <bookViews>
    <workbookView xWindow="0" yWindow="90" windowWidth="28755" windowHeight="15150" activeTab="1"/>
  </bookViews>
  <sheets>
    <sheet name="Rekapitulácia" sheetId="1" r:id="rId1"/>
    <sheet name="Krycí list stavby" sheetId="2" r:id="rId2"/>
    <sheet name="Kryci_list 927" sheetId="3" r:id="rId3"/>
    <sheet name="Rekap 927" sheetId="4" r:id="rId4"/>
    <sheet name="SO 927" sheetId="5" r:id="rId5"/>
    <sheet name="Kryci_list 929" sheetId="6" r:id="rId6"/>
    <sheet name="Rekap 929" sheetId="7" r:id="rId7"/>
    <sheet name="SO 929" sheetId="8" r:id="rId8"/>
    <sheet name="Kryci_list 930" sheetId="9" r:id="rId9"/>
    <sheet name="Rekap 930" sheetId="10" r:id="rId10"/>
    <sheet name="SO 930" sheetId="11" r:id="rId11"/>
  </sheets>
  <definedNames>
    <definedName name="_xlnm.Print_Titles" localSheetId="3">'Rekap 927'!$9:$9</definedName>
    <definedName name="_xlnm.Print_Titles" localSheetId="6">'Rekap 929'!$9:$9</definedName>
    <definedName name="_xlnm.Print_Titles" localSheetId="9">'Rekap 930'!$9:$9</definedName>
    <definedName name="_xlnm.Print_Titles" localSheetId="4">'SO 927'!$8:$8</definedName>
    <definedName name="_xlnm.Print_Titles" localSheetId="7">'SO 929'!$8:$8</definedName>
    <definedName name="_xlnm.Print_Titles" localSheetId="10">'SO 930'!$8:$8</definedName>
  </definedNames>
  <calcPr calcId="152511"/>
</workbook>
</file>

<file path=xl/calcChain.xml><?xml version="1.0" encoding="utf-8"?>
<calcChain xmlns="http://schemas.openxmlformats.org/spreadsheetml/2006/main">
  <c r="F18" i="2" l="1"/>
  <c r="E18" i="2"/>
  <c r="D18" i="2"/>
  <c r="F10" i="1"/>
  <c r="J16" i="2" s="1"/>
  <c r="D10" i="1"/>
  <c r="J18" i="2" s="1"/>
  <c r="J17" i="9"/>
  <c r="E9" i="1" s="1"/>
  <c r="Z30" i="11"/>
  <c r="M27" i="11"/>
  <c r="C13" i="10" s="1"/>
  <c r="H27" i="11"/>
  <c r="K26" i="11"/>
  <c r="J26" i="11"/>
  <c r="S26" i="11"/>
  <c r="S27" i="11" s="1"/>
  <c r="F13" i="10" s="1"/>
  <c r="P26" i="11"/>
  <c r="P27" i="11" s="1"/>
  <c r="E13" i="10" s="1"/>
  <c r="L26" i="11"/>
  <c r="L27" i="11" s="1"/>
  <c r="B13" i="10" s="1"/>
  <c r="I26" i="11"/>
  <c r="I27" i="11" s="1"/>
  <c r="D13" i="10" s="1"/>
  <c r="H23" i="11"/>
  <c r="M23" i="11"/>
  <c r="C12" i="10" s="1"/>
  <c r="K22" i="11"/>
  <c r="J22" i="11"/>
  <c r="S22" i="11"/>
  <c r="P22" i="11"/>
  <c r="L22" i="11"/>
  <c r="I22" i="11"/>
  <c r="K21" i="11"/>
  <c r="J21" i="11"/>
  <c r="S21" i="11"/>
  <c r="P21" i="11"/>
  <c r="L21" i="11"/>
  <c r="I21" i="11"/>
  <c r="K19" i="11"/>
  <c r="J19" i="11"/>
  <c r="S19" i="11"/>
  <c r="P19" i="11"/>
  <c r="L19" i="11"/>
  <c r="I19" i="11"/>
  <c r="K17" i="11"/>
  <c r="J17" i="11"/>
  <c r="S17" i="11"/>
  <c r="P17" i="11"/>
  <c r="L17" i="11"/>
  <c r="I17" i="11"/>
  <c r="H14" i="11"/>
  <c r="M14" i="11"/>
  <c r="K13" i="11"/>
  <c r="J13" i="11"/>
  <c r="S13" i="11"/>
  <c r="P13" i="11"/>
  <c r="L13" i="11"/>
  <c r="I13" i="11"/>
  <c r="K11" i="11"/>
  <c r="J11" i="11"/>
  <c r="S11" i="11"/>
  <c r="P11" i="11"/>
  <c r="L11" i="11"/>
  <c r="I11" i="11"/>
  <c r="J20" i="9"/>
  <c r="Z33" i="8"/>
  <c r="J17" i="6" s="1"/>
  <c r="K29" i="8"/>
  <c r="J29" i="8"/>
  <c r="S29" i="8"/>
  <c r="P29" i="8"/>
  <c r="M29" i="8"/>
  <c r="I29" i="8"/>
  <c r="K26" i="8"/>
  <c r="J26" i="8"/>
  <c r="S26" i="8"/>
  <c r="P26" i="8"/>
  <c r="M26" i="8"/>
  <c r="I26" i="8"/>
  <c r="K24" i="8"/>
  <c r="J24" i="8"/>
  <c r="S24" i="8"/>
  <c r="P24" i="8"/>
  <c r="M24" i="8"/>
  <c r="I24" i="8"/>
  <c r="K23" i="8"/>
  <c r="J23" i="8"/>
  <c r="S23" i="8"/>
  <c r="P23" i="8"/>
  <c r="L23" i="8"/>
  <c r="I23" i="8"/>
  <c r="K21" i="8"/>
  <c r="J21" i="8"/>
  <c r="S21" i="8"/>
  <c r="P21" i="8"/>
  <c r="L21" i="8"/>
  <c r="I21" i="8"/>
  <c r="K20" i="8"/>
  <c r="J20" i="8"/>
  <c r="S20" i="8"/>
  <c r="P20" i="8"/>
  <c r="L20" i="8"/>
  <c r="I20" i="8"/>
  <c r="H14" i="8"/>
  <c r="M14" i="8"/>
  <c r="K12" i="8"/>
  <c r="I30" i="6" s="1"/>
  <c r="J30" i="6" s="1"/>
  <c r="J12" i="8"/>
  <c r="S12" i="8"/>
  <c r="P12" i="8"/>
  <c r="L12" i="8"/>
  <c r="I12" i="8"/>
  <c r="K11" i="8"/>
  <c r="J11" i="8"/>
  <c r="S11" i="8"/>
  <c r="P11" i="8"/>
  <c r="L11" i="8"/>
  <c r="I11" i="8"/>
  <c r="I14" i="8" s="1"/>
  <c r="D11" i="7" s="1"/>
  <c r="Z70" i="5"/>
  <c r="J17" i="3" s="1"/>
  <c r="M67" i="5"/>
  <c r="C16" i="4" s="1"/>
  <c r="H67" i="5"/>
  <c r="K66" i="5"/>
  <c r="J66" i="5"/>
  <c r="S66" i="5"/>
  <c r="S67" i="5" s="1"/>
  <c r="F16" i="4" s="1"/>
  <c r="P66" i="5"/>
  <c r="P67" i="5" s="1"/>
  <c r="E16" i="4" s="1"/>
  <c r="L66" i="5"/>
  <c r="L67" i="5" s="1"/>
  <c r="B16" i="4" s="1"/>
  <c r="I66" i="5"/>
  <c r="I67" i="5" s="1"/>
  <c r="D16" i="4" s="1"/>
  <c r="H63" i="5"/>
  <c r="M63" i="5"/>
  <c r="C15" i="4" s="1"/>
  <c r="K62" i="5"/>
  <c r="J62" i="5"/>
  <c r="S62" i="5"/>
  <c r="P62" i="5"/>
  <c r="L62" i="5"/>
  <c r="I62" i="5"/>
  <c r="K60" i="5"/>
  <c r="J60" i="5"/>
  <c r="S60" i="5"/>
  <c r="P60" i="5"/>
  <c r="L60" i="5"/>
  <c r="I60" i="5"/>
  <c r="K58" i="5"/>
  <c r="J58" i="5"/>
  <c r="S58" i="5"/>
  <c r="P58" i="5"/>
  <c r="L58" i="5"/>
  <c r="I58" i="5"/>
  <c r="H55" i="5"/>
  <c r="M55" i="5"/>
  <c r="C14" i="4" s="1"/>
  <c r="K53" i="5"/>
  <c r="J53" i="5"/>
  <c r="S53" i="5"/>
  <c r="P53" i="5"/>
  <c r="L53" i="5"/>
  <c r="I53" i="5"/>
  <c r="K51" i="5"/>
  <c r="J51" i="5"/>
  <c r="S51" i="5"/>
  <c r="P51" i="5"/>
  <c r="L51" i="5"/>
  <c r="I51" i="5"/>
  <c r="K49" i="5"/>
  <c r="J49" i="5"/>
  <c r="S49" i="5"/>
  <c r="P49" i="5"/>
  <c r="P55" i="5" s="1"/>
  <c r="E14" i="4" s="1"/>
  <c r="L49" i="5"/>
  <c r="I49" i="5"/>
  <c r="H46" i="5"/>
  <c r="M46" i="5"/>
  <c r="C13" i="4" s="1"/>
  <c r="K44" i="5"/>
  <c r="J44" i="5"/>
  <c r="S44" i="5"/>
  <c r="P44" i="5"/>
  <c r="L44" i="5"/>
  <c r="I44" i="5"/>
  <c r="K42" i="5"/>
  <c r="J42" i="5"/>
  <c r="S42" i="5"/>
  <c r="P42" i="5"/>
  <c r="L42" i="5"/>
  <c r="I42" i="5"/>
  <c r="K40" i="5"/>
  <c r="J40" i="5"/>
  <c r="S40" i="5"/>
  <c r="P40" i="5"/>
  <c r="L40" i="5"/>
  <c r="I40" i="5"/>
  <c r="K38" i="5"/>
  <c r="J38" i="5"/>
  <c r="S38" i="5"/>
  <c r="P38" i="5"/>
  <c r="L38" i="5"/>
  <c r="I38" i="5"/>
  <c r="H35" i="5"/>
  <c r="M35" i="5"/>
  <c r="C12" i="4" s="1"/>
  <c r="K32" i="5"/>
  <c r="J32" i="5"/>
  <c r="S32" i="5"/>
  <c r="P32" i="5"/>
  <c r="L32" i="5"/>
  <c r="I32" i="5"/>
  <c r="K29" i="5"/>
  <c r="J29" i="5"/>
  <c r="S29" i="5"/>
  <c r="P29" i="5"/>
  <c r="L29" i="5"/>
  <c r="I29" i="5"/>
  <c r="I35" i="5" s="1"/>
  <c r="D12" i="4" s="1"/>
  <c r="H26" i="5"/>
  <c r="M26" i="5"/>
  <c r="K24" i="5"/>
  <c r="J24" i="5"/>
  <c r="S24" i="5"/>
  <c r="P24" i="5"/>
  <c r="L24" i="5"/>
  <c r="I24" i="5"/>
  <c r="K23" i="5"/>
  <c r="J23" i="5"/>
  <c r="S23" i="5"/>
  <c r="P23" i="5"/>
  <c r="L23" i="5"/>
  <c r="I23" i="5"/>
  <c r="K21" i="5"/>
  <c r="J21" i="5"/>
  <c r="S21" i="5"/>
  <c r="P21" i="5"/>
  <c r="L21" i="5"/>
  <c r="I21" i="5"/>
  <c r="K18" i="5"/>
  <c r="J18" i="5"/>
  <c r="S18" i="5"/>
  <c r="P18" i="5"/>
  <c r="L18" i="5"/>
  <c r="I18" i="5"/>
  <c r="K16" i="5"/>
  <c r="J16" i="5"/>
  <c r="S16" i="5"/>
  <c r="P16" i="5"/>
  <c r="L16" i="5"/>
  <c r="I16" i="5"/>
  <c r="K13" i="5"/>
  <c r="J13" i="5"/>
  <c r="S13" i="5"/>
  <c r="P13" i="5"/>
  <c r="L13" i="5"/>
  <c r="I13" i="5"/>
  <c r="K11" i="5"/>
  <c r="J11" i="5"/>
  <c r="S11" i="5"/>
  <c r="P11" i="5"/>
  <c r="L11" i="5"/>
  <c r="I11" i="5"/>
  <c r="P63" i="5" l="1"/>
  <c r="E15" i="4" s="1"/>
  <c r="I46" i="5"/>
  <c r="D13" i="4" s="1"/>
  <c r="P46" i="5"/>
  <c r="E13" i="4" s="1"/>
  <c r="S23" i="11"/>
  <c r="F12" i="10" s="1"/>
  <c r="I23" i="11"/>
  <c r="D12" i="10" s="1"/>
  <c r="S14" i="11"/>
  <c r="F11" i="10" s="1"/>
  <c r="K30" i="11"/>
  <c r="K9" i="1" s="1"/>
  <c r="S14" i="8"/>
  <c r="F11" i="7" s="1"/>
  <c r="I63" i="5"/>
  <c r="D15" i="4" s="1"/>
  <c r="S63" i="5"/>
  <c r="F15" i="4" s="1"/>
  <c r="L63" i="5"/>
  <c r="B15" i="4" s="1"/>
  <c r="L46" i="5"/>
  <c r="B13" i="4" s="1"/>
  <c r="I26" i="5"/>
  <c r="D11" i="4" s="1"/>
  <c r="P26" i="5"/>
  <c r="E11" i="4" s="1"/>
  <c r="L26" i="5"/>
  <c r="B11" i="4" s="1"/>
  <c r="E8" i="1"/>
  <c r="J20" i="6"/>
  <c r="J20" i="3"/>
  <c r="E7" i="1"/>
  <c r="P23" i="11"/>
  <c r="E12" i="10" s="1"/>
  <c r="P35" i="5"/>
  <c r="E12" i="4" s="1"/>
  <c r="I55" i="5"/>
  <c r="D14" i="4" s="1"/>
  <c r="K33" i="8"/>
  <c r="K8" i="1" s="1"/>
  <c r="L23" i="11"/>
  <c r="B12" i="10" s="1"/>
  <c r="K70" i="5"/>
  <c r="K7" i="1" s="1"/>
  <c r="L35" i="5"/>
  <c r="B12" i="4" s="1"/>
  <c r="S35" i="5"/>
  <c r="F12" i="4" s="1"/>
  <c r="S46" i="5"/>
  <c r="F13" i="4" s="1"/>
  <c r="G55" i="5"/>
  <c r="S55" i="5"/>
  <c r="F14" i="4" s="1"/>
  <c r="G63" i="5"/>
  <c r="I30" i="3"/>
  <c r="J30" i="3" s="1"/>
  <c r="P14" i="11"/>
  <c r="E11" i="10" s="1"/>
  <c r="I30" i="9"/>
  <c r="J30" i="9" s="1"/>
  <c r="I14" i="11"/>
  <c r="D11" i="10" s="1"/>
  <c r="G14" i="11"/>
  <c r="C11" i="10"/>
  <c r="G23" i="11"/>
  <c r="G27" i="11"/>
  <c r="M29" i="11"/>
  <c r="C14" i="10" s="1"/>
  <c r="L14" i="11"/>
  <c r="B11" i="10" s="1"/>
  <c r="H29" i="11"/>
  <c r="S29" i="11"/>
  <c r="F14" i="10" s="1"/>
  <c r="E16" i="9"/>
  <c r="S16" i="8"/>
  <c r="F12" i="7" s="1"/>
  <c r="L14" i="8"/>
  <c r="B11" i="7" s="1"/>
  <c r="P14" i="8"/>
  <c r="E11" i="7" s="1"/>
  <c r="G30" i="8"/>
  <c r="P30" i="8"/>
  <c r="E15" i="7" s="1"/>
  <c r="I16" i="8"/>
  <c r="D12" i="7" s="1"/>
  <c r="F16" i="6" s="1"/>
  <c r="I30" i="8"/>
  <c r="D15" i="7" s="1"/>
  <c r="M30" i="8"/>
  <c r="C15" i="7" s="1"/>
  <c r="M16" i="8"/>
  <c r="C12" i="7" s="1"/>
  <c r="G14" i="8"/>
  <c r="C11" i="7"/>
  <c r="L30" i="8"/>
  <c r="B15" i="7" s="1"/>
  <c r="H16" i="8"/>
  <c r="H30" i="8"/>
  <c r="S30" i="8"/>
  <c r="F15" i="7" s="1"/>
  <c r="E16" i="6"/>
  <c r="G26" i="5"/>
  <c r="C11" i="4"/>
  <c r="G35" i="5"/>
  <c r="G46" i="5"/>
  <c r="L55" i="5"/>
  <c r="B14" i="4" s="1"/>
  <c r="G67" i="5"/>
  <c r="S26" i="5"/>
  <c r="F11" i="4" s="1"/>
  <c r="M69" i="5"/>
  <c r="C17" i="4" s="1"/>
  <c r="E16" i="3" s="1"/>
  <c r="E16" i="2" s="1"/>
  <c r="M70" i="5"/>
  <c r="C19" i="4" s="1"/>
  <c r="H69" i="5"/>
  <c r="P69" i="5" l="1"/>
  <c r="E17" i="4" s="1"/>
  <c r="P29" i="11"/>
  <c r="E14" i="10" s="1"/>
  <c r="P16" i="8"/>
  <c r="E12" i="7" s="1"/>
  <c r="S69" i="5"/>
  <c r="F17" i="4" s="1"/>
  <c r="I69" i="5"/>
  <c r="D17" i="4" s="1"/>
  <c r="F16" i="3" s="1"/>
  <c r="L16" i="8"/>
  <c r="B12" i="7" s="1"/>
  <c r="D16" i="6" s="1"/>
  <c r="G16" i="8"/>
  <c r="L69" i="5"/>
  <c r="B17" i="4" s="1"/>
  <c r="D16" i="3" s="1"/>
  <c r="M32" i="8"/>
  <c r="C16" i="7" s="1"/>
  <c r="E17" i="6" s="1"/>
  <c r="E17" i="2" s="1"/>
  <c r="I29" i="11"/>
  <c r="D14" i="10" s="1"/>
  <c r="F16" i="9" s="1"/>
  <c r="J23" i="9" s="1"/>
  <c r="E10" i="1"/>
  <c r="J17" i="2" s="1"/>
  <c r="J20" i="2" s="1"/>
  <c r="L29" i="11"/>
  <c r="B14" i="10" s="1"/>
  <c r="D16" i="9" s="1"/>
  <c r="G29" i="11"/>
  <c r="H30" i="11"/>
  <c r="M30" i="11"/>
  <c r="C16" i="10" s="1"/>
  <c r="S30" i="11"/>
  <c r="F16" i="10" s="1"/>
  <c r="G32" i="8"/>
  <c r="L32" i="8"/>
  <c r="B16" i="7" s="1"/>
  <c r="D17" i="6" s="1"/>
  <c r="D17" i="2" s="1"/>
  <c r="S32" i="8"/>
  <c r="F16" i="7" s="1"/>
  <c r="I32" i="8"/>
  <c r="D16" i="7" s="1"/>
  <c r="F17" i="6" s="1"/>
  <c r="F17" i="2" s="1"/>
  <c r="P32" i="8"/>
  <c r="E16" i="7" s="1"/>
  <c r="H32" i="8"/>
  <c r="G69" i="5"/>
  <c r="H70" i="5"/>
  <c r="I33" i="8" l="1"/>
  <c r="B8" i="1" s="1"/>
  <c r="P70" i="5"/>
  <c r="E19" i="4" s="1"/>
  <c r="F23" i="9"/>
  <c r="G30" i="11"/>
  <c r="P30" i="11"/>
  <c r="E16" i="10" s="1"/>
  <c r="J24" i="9"/>
  <c r="F22" i="9"/>
  <c r="J22" i="9"/>
  <c r="F20" i="9"/>
  <c r="F16" i="2"/>
  <c r="F20" i="2" s="1"/>
  <c r="F24" i="9"/>
  <c r="I30" i="11"/>
  <c r="D16" i="10" s="1"/>
  <c r="F24" i="3"/>
  <c r="F20" i="3"/>
  <c r="J23" i="3"/>
  <c r="F23" i="3"/>
  <c r="I70" i="5"/>
  <c r="D19" i="4" s="1"/>
  <c r="F22" i="3"/>
  <c r="J24" i="3"/>
  <c r="L70" i="5"/>
  <c r="B19" i="4" s="1"/>
  <c r="J22" i="3"/>
  <c r="G70" i="5"/>
  <c r="S70" i="5"/>
  <c r="F19" i="4" s="1"/>
  <c r="D16" i="2"/>
  <c r="H33" i="8"/>
  <c r="D18" i="7"/>
  <c r="L33" i="8"/>
  <c r="B18" i="7" s="1"/>
  <c r="M33" i="8"/>
  <c r="C18" i="7" s="1"/>
  <c r="L30" i="11"/>
  <c r="B16" i="10" s="1"/>
  <c r="F22" i="6"/>
  <c r="J24" i="6"/>
  <c r="J22" i="6"/>
  <c r="J23" i="6"/>
  <c r="F23" i="6"/>
  <c r="F20" i="6"/>
  <c r="F24" i="6"/>
  <c r="S33" i="8"/>
  <c r="F18" i="7" s="1"/>
  <c r="G33" i="8"/>
  <c r="P33" i="8"/>
  <c r="E18" i="7" s="1"/>
  <c r="J23" i="2" l="1"/>
  <c r="J26" i="9"/>
  <c r="C9" i="1" s="1"/>
  <c r="B9" i="1"/>
  <c r="J24" i="2"/>
  <c r="J22" i="2"/>
  <c r="F24" i="2"/>
  <c r="F23" i="2"/>
  <c r="B7" i="1"/>
  <c r="F22" i="2"/>
  <c r="J26" i="3"/>
  <c r="J28" i="3" s="1"/>
  <c r="I29" i="3" s="1"/>
  <c r="J29" i="3" s="1"/>
  <c r="J31" i="3" s="1"/>
  <c r="J26" i="6"/>
  <c r="J28" i="9" l="1"/>
  <c r="I29" i="9" s="1"/>
  <c r="J29" i="9" s="1"/>
  <c r="J31" i="9" s="1"/>
  <c r="G9" i="1"/>
  <c r="B10" i="1"/>
  <c r="J26" i="2"/>
  <c r="J28" i="2" s="1"/>
  <c r="C7" i="1"/>
  <c r="G7" i="1" s="1"/>
  <c r="J28" i="6"/>
  <c r="I29" i="6" s="1"/>
  <c r="J29" i="6" s="1"/>
  <c r="J31" i="6" s="1"/>
  <c r="C8" i="1"/>
  <c r="G8" i="1" s="1"/>
  <c r="G10" i="1" l="1"/>
  <c r="B11" i="1" s="1"/>
  <c r="B12" i="1" s="1"/>
  <c r="C10" i="1"/>
  <c r="G12" i="1" l="1"/>
  <c r="I30" i="2"/>
  <c r="J30" i="2" s="1"/>
  <c r="I29" i="2"/>
  <c r="J29" i="2" s="1"/>
  <c r="G11" i="1"/>
  <c r="J31" i="2" l="1"/>
  <c r="G13" i="1"/>
</calcChain>
</file>

<file path=xl/sharedStrings.xml><?xml version="1.0" encoding="utf-8"?>
<sst xmlns="http://schemas.openxmlformats.org/spreadsheetml/2006/main" count="579" uniqueCount="194">
  <si>
    <t>Rekapitulácia rozpočtu</t>
  </si>
  <si>
    <t>Stavba Triedenie a uskladnenie stavebných odpadov pre opätovné použitie a recykláciu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</si>
  <si>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</si>
  <si>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</si>
  <si>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</si>
  <si>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</si>
  <si>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</si>
  <si>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</si>
  <si>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</si>
  <si>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</si>
  <si>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</si>
  <si>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</si>
  <si>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SO01- triedenie a uskladnenie stavebných odpadov</t>
  </si>
  <si>
    <t>SO02-oplotenie</t>
  </si>
  <si>
    <t>SO03-pripojenie k obslužnej komunikácii</t>
  </si>
  <si>
    <t>Krycí list rozpočtu</t>
  </si>
  <si>
    <t xml:space="preserve">Miesto: </t>
  </si>
  <si>
    <t>Objekt SO01- triedenie a uskladnenie stavebných odpadov</t>
  </si>
  <si>
    <t xml:space="preserve">Ks: 1274 Ostatné budovy, i.n.                                                                           </t>
  </si>
  <si>
    <t xml:space="preserve">Zákazka: </t>
  </si>
  <si>
    <t xml:space="preserve">Spracoval: </t>
  </si>
  <si>
    <t xml:space="preserve">Dňa </t>
  </si>
  <si>
    <t>Odberateľ: Obec Imeľ</t>
  </si>
  <si>
    <t>IČO: 306479</t>
  </si>
  <si>
    <t xml:space="preserve">DIČ: </t>
  </si>
  <si>
    <t xml:space="preserve">Dodávateľ: podľa výberového konania </t>
  </si>
  <si>
    <t xml:space="preserve">IČO: </t>
  </si>
  <si>
    <t>Projektant: PROJEKTING spol. s r.o.</t>
  </si>
  <si>
    <t>IČO: 36521868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</si>
  <si>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</si>
  <si>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</si>
  <si>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</si>
  <si>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</si>
  <si>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</si>
  <si>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</si>
  <si>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</si>
  <si>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</si>
  <si>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</si>
  <si>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</si>
  <si>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</si>
  <si>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</si>
  <si>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</si>
  <si>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</si>
  <si>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</si>
  <si>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</si>
  <si>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</si>
  <si>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</si>
  <si>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</si>
  <si>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</si>
  <si>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</si>
  <si>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</si>
  <si>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</si>
  <si>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</si>
  <si>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</si>
  <si>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</si>
  <si>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</si>
  <si>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</si>
  <si>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</si>
  <si>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</si>
  <si>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</si>
  <si>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</si>
  <si>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</si>
  <si>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</si>
  <si>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24.06.2016</t>
  </si>
  <si>
    <t>Prehľad rozpočtových nákladov</t>
  </si>
  <si>
    <t>Práce HSV</t>
  </si>
  <si>
    <t>ZEMNÉ PRÁCE</t>
  </si>
  <si>
    <t>ZÁKLADY</t>
  </si>
  <si>
    <t>ZVISLÉ KONŠTRUKCIE</t>
  </si>
  <si>
    <t>SPEVNENÉ PLOCHY</t>
  </si>
  <si>
    <t>OSTATNÉ PRÁCE</t>
  </si>
  <si>
    <t>PRESUNY HMÔT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</si>
  <si>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</si>
  <si>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</si>
  <si>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</si>
  <si>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</si>
  <si>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</si>
  <si>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</si>
  <si>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</si>
  <si>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</si>
  <si>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</si>
  <si>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</si>
  <si>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</si>
  <si>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122201101</t>
  </si>
  <si>
    <t>Odkopávka a prekopávka nezapažená v hornine 3, do 100 m3</t>
  </si>
  <si>
    <t>m3</t>
  </si>
  <si>
    <t xml:space="preserve"> 132201101</t>
  </si>
  <si>
    <t>Výkop ryhy do šírky 600 mm v horn.3 do 100 m3</t>
  </si>
  <si>
    <t xml:space="preserve"> 132201109</t>
  </si>
  <si>
    <t>Hĺbenie rýh šírky do 600 mm zapažených i nezapažených s urovnaním dna. Príplatok k cene za lepivosť horniny 3</t>
  </si>
  <si>
    <t xml:space="preserve"> </t>
  </si>
  <si>
    <t xml:space="preserve"> 162501102</t>
  </si>
  <si>
    <t>Vodorovné premiestnenie výkopku tr.1-4 do 3000 m</t>
  </si>
  <si>
    <t>"60% odvezená zemina</t>
  </si>
  <si>
    <t xml:space="preserve"> 175101201</t>
  </si>
  <si>
    <t>Obsyp objektov sypaninou z vhodných hornín 1 až 4 bez prehodenia sypaniny</t>
  </si>
  <si>
    <t xml:space="preserve"> 175101209</t>
  </si>
  <si>
    <t>Obsyp objektov sypaninou z vhodných hornín 1 až 4. Príplatok k cene za prehodenie sypaniny</t>
  </si>
  <si>
    <t>M3</t>
  </si>
  <si>
    <t xml:space="preserve"> 181101102</t>
  </si>
  <si>
    <t>Úprava pláne v zárezoch v hornine 1-4 so zhutnením</t>
  </si>
  <si>
    <t>m2</t>
  </si>
  <si>
    <t xml:space="preserve"> 11/A 1</t>
  </si>
  <si>
    <t xml:space="preserve"> 272313611</t>
  </si>
  <si>
    <t>Betón základových konštrukcií prostý tr.C 16/20</t>
  </si>
  <si>
    <t xml:space="preserve">M3   </t>
  </si>
  <si>
    <t xml:space="preserve"> 279351105</t>
  </si>
  <si>
    <t>Debnenie základových múrov obojstranné zhotovenie - dielce</t>
  </si>
  <si>
    <t xml:space="preserve"> 311271303</t>
  </si>
  <si>
    <t>Murivo nosné PREMAC 50x30x25 s betónovou výplňou hr. 30 cm</t>
  </si>
  <si>
    <t xml:space="preserve"> 311271304</t>
  </si>
  <si>
    <t>Murivo nosné PREMAC 40x40x25 s betónovou výplňou hr. 40 cm</t>
  </si>
  <si>
    <t xml:space="preserve"> 331361821</t>
  </si>
  <si>
    <t>t</t>
  </si>
  <si>
    <t xml:space="preserve"> 341361221</t>
  </si>
  <si>
    <t>Výstuž  stien a priečok B500B</t>
  </si>
  <si>
    <t>221/A 1</t>
  </si>
  <si>
    <t xml:space="preserve"> 564231111</t>
  </si>
  <si>
    <t>Podklad zo štrkopiesku hrúbky 100 mm</t>
  </si>
  <si>
    <t xml:space="preserve"> 564671111</t>
  </si>
  <si>
    <t>Podklad z kameniva hrubého drveného veľ.63-125 mm s rozprestrením a zhutnením, po zhutneni hr.250 mm</t>
  </si>
  <si>
    <t xml:space="preserve"> 581132111</t>
  </si>
  <si>
    <t>Kryt cementobetónový skupiny 1 a 2 hrúbky 200 mm cestných komunikácií</t>
  </si>
  <si>
    <t xml:space="preserve">  3/A 1</t>
  </si>
  <si>
    <t xml:space="preserve"> 941955001</t>
  </si>
  <si>
    <t>Lešenie ľahké pracovné pomocné, s výškou lešeňovej podlahy do 1,20 m</t>
  </si>
  <si>
    <t xml:space="preserve"> 919723111</t>
  </si>
  <si>
    <t>Dilatačné škáry rezané pozdĺžne v cementobetónovom kryte šírky do 5 mm - rezanie</t>
  </si>
  <si>
    <t>m</t>
  </si>
  <si>
    <t xml:space="preserve"> 919723211</t>
  </si>
  <si>
    <t>Dilatačné škáry rezané pozdĺžne v cementobetónovom kryte šírky do 9 mm - zaliatie škár za studena</t>
  </si>
  <si>
    <t xml:space="preserve"> 998011031</t>
  </si>
  <si>
    <t>Presun hmôt pre budovy JKSO 801, 803,812,zvislá konštr.z blokov, výšky do 6 m</t>
  </si>
  <si>
    <t>Objekt SO02-oplotenie</t>
  </si>
  <si>
    <t>Práce PSV</t>
  </si>
  <si>
    <t>KOVOVÉ DOPLNKOVÉ KONŠTRUKCIE</t>
  </si>
  <si>
    <t xml:space="preserve"> 15/A 4</t>
  </si>
  <si>
    <t xml:space="preserve"> 338121125</t>
  </si>
  <si>
    <t>Osadenie stĺpika oceľového prikotvením chemickou kotvou, stľpik brány</t>
  </si>
  <si>
    <t>ks</t>
  </si>
  <si>
    <t xml:space="preserve"> 338171111</t>
  </si>
  <si>
    <t>Osadenie stĺpika oceľového plotového do výšky 2.00m prikotvením kotvami vŕtanými s chemickou maltou</t>
  </si>
  <si>
    <t>767/A 1</t>
  </si>
  <si>
    <t xml:space="preserve"> 767922213</t>
  </si>
  <si>
    <t>Montáž vrát a vrátok na oplotenie posuvných, výš. 1700 mm x šír. do 5000mm</t>
  </si>
  <si>
    <t>KUS</t>
  </si>
  <si>
    <t>767/A 3</t>
  </si>
  <si>
    <t xml:space="preserve"> 767911130</t>
  </si>
  <si>
    <t>Montáž oplotenia strojového pletiva, s výškou do 1,6 do 2,0 m</t>
  </si>
  <si>
    <t xml:space="preserve"> 998767101</t>
  </si>
  <si>
    <t>Presun hmôt pre kovové stavebné doplnkové konštrukcie v objektoch výšky do 6 m</t>
  </si>
  <si>
    <t>P/P 1</t>
  </si>
  <si>
    <t xml:space="preserve"> 585043102103</t>
  </si>
  <si>
    <t>BC TORSION Zvarovaná sieť ARAVIS Galva, veľkosť očka v mm - 25 pr.drôtu vmm- 1,7m, výška x dĺžka rolky 1,00x25 m, poplastované</t>
  </si>
  <si>
    <t>P/PC</t>
  </si>
  <si>
    <t xml:space="preserve"> PC000006</t>
  </si>
  <si>
    <t>stľpik, vzpera kovová, poplastovaný k oploteniu výšky 1,7m, vrátanie kotiev do betónu</t>
  </si>
  <si>
    <t>"stľpik + vzpery</t>
  </si>
  <si>
    <t xml:space="preserve"> PC000011</t>
  </si>
  <si>
    <t>Objekt SO03-pripojenie k obslužnej komunikácii</t>
  </si>
  <si>
    <t xml:space="preserve"> 564811111</t>
  </si>
  <si>
    <t xml:space="preserve"> 998224111</t>
  </si>
  <si>
    <t>Presun hmôt pre pozemné komunikácie s monolitickým betónovým krytom akejkoľvek dĺžky objektu</t>
  </si>
  <si>
    <t xml:space="preserve">           Celkom bez DPH</t>
  </si>
  <si>
    <t xml:space="preserve">           DPH 20% z </t>
  </si>
  <si>
    <t xml:space="preserve">           Celkom</t>
  </si>
  <si>
    <t>Krycí list stavby</t>
  </si>
  <si>
    <t>Dátum: 8.7.2019</t>
  </si>
  <si>
    <t>Dátum: 8.07.2019</t>
  </si>
  <si>
    <t>86,05*26,8</t>
  </si>
  <si>
    <t>80,45*0,55*0,25</t>
  </si>
  <si>
    <t>80,45*26,3</t>
  </si>
  <si>
    <t>80,45*0,15*2</t>
  </si>
  <si>
    <t>0,4*0,4*2,5*28</t>
  </si>
  <si>
    <t>80,45-0,3*2-5*2</t>
  </si>
  <si>
    <t>80,45/25</t>
  </si>
  <si>
    <t>80,45*0,5</t>
  </si>
  <si>
    <t>80,45*0,5*0,3</t>
  </si>
  <si>
    <t>Podklad zo štrkodrviny s rozprestrením a zhutnením, hr.po zhutnení 50 mm-pripojenie na dvor</t>
  </si>
  <si>
    <t>80,65*27*0,3</t>
  </si>
  <si>
    <t>80,45*0,8*0,7+26,3*0,8*0,7*2</t>
  </si>
  <si>
    <t>(653,265+85,568)*0,6</t>
  </si>
  <si>
    <t>(80,65+27*2)*0,5*0,5</t>
  </si>
  <si>
    <t>(80,45+26,3*2)*0,3*0,8</t>
  </si>
  <si>
    <t>80,45*0,1*2+26,3*0,1*2*2</t>
  </si>
  <si>
    <t>27+6</t>
  </si>
  <si>
    <t>Vráta posuvné,2,0x5,0m, s pletivovou výplňou, oceľovým rámom a stľpikmi s Joklových profilov</t>
  </si>
  <si>
    <t>2976/1000</t>
  </si>
  <si>
    <t>(80,35-28*0,4+25,9*2)*2,5*0,3+15,9*2,1*0,3</t>
  </si>
  <si>
    <t>(80,45+26,3*2+15,9)</t>
  </si>
  <si>
    <t>79,75*5+26,3*13</t>
  </si>
  <si>
    <t>79,75*26,3</t>
  </si>
  <si>
    <t>Výstuž stĺpov, pilierov, stojok hranatých z bet. ocele 10505,KARI 100/100/6-základov</t>
  </si>
  <si>
    <t>2234/1000+550/1000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</si>
</sst>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"/>
    <numFmt numFmtId="165" formatCode="###\ ###\ ##0.0000"/>
    <numFmt numFmtId="166" formatCode="###\ ###\ ##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 CE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4" fontId="5" fillId="0" borderId="28" xfId="0" applyNumberFormat="1" applyFont="1" applyFill="1" applyBorder="1"/>
    <xf numFmtId="14" fontId="4" fillId="0" borderId="1" xfId="0" applyNumberFormat="1" applyFont="1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horizontal="left"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/>
    <xf numFmtId="166" fontId="12" fillId="0" borderId="0" xfId="0" applyNumberFormat="1" applyFont="1"/>
    <xf numFmtId="166" fontId="14" fillId="0" borderId="0" xfId="0" applyNumberFormat="1" applyFont="1"/>
    <xf numFmtId="0" fontId="12" fillId="0" borderId="0" xfId="0" applyFont="1" applyAlignment="1">
      <alignment horizontal="left" wrapText="1"/>
    </xf>
    <xf numFmtId="0" fontId="14" fillId="0" borderId="0" xfId="0" applyFont="1"/>
    <xf numFmtId="0" fontId="12" fillId="0" borderId="0" xfId="0" applyFont="1"/>
    <xf numFmtId="164" fontId="15" fillId="0" borderId="0" xfId="0" applyNumberFormat="1" applyFont="1"/>
    <xf numFmtId="166" fontId="15" fillId="0" borderId="0" xfId="0" applyNumberFormat="1" applyFont="1"/>
    <xf numFmtId="0" fontId="16" fillId="0" borderId="0" xfId="0" applyFont="1"/>
    <xf numFmtId="166" fontId="13" fillId="0" borderId="0" xfId="0" applyNumberFormat="1" applyFont="1"/>
    <xf numFmtId="164" fontId="13" fillId="0" borderId="0" xfId="0" applyNumberFormat="1" applyFont="1"/>
    <xf numFmtId="164" fontId="12" fillId="0" borderId="0" xfId="0" applyNumberFormat="1" applyFont="1"/>
    <xf numFmtId="0" fontId="15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workbookViewId="0"/>
  </sheetViews>
  <sheetFormatPr defaultRowHeight="15" x14ac:dyDescent="0.25"/>
  <cols>
    <col min="1" max="1" width="35.7109375" customWidth="1"/>
    <col min="2" max="3" width="15.7109375" customWidth="1"/>
    <col min="4" max="5" width="8.7109375" customWidth="1"/>
    <col min="6" max="6" width="10.14062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0.2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927'!I70-Rekapitulácia!D7</f>
        <v>0</v>
      </c>
      <c r="C7" s="179">
        <f>'Kryci_list 927'!J26</f>
        <v>0</v>
      </c>
      <c r="D7" s="179">
        <v>0</v>
      </c>
      <c r="E7" s="179">
        <f>'Kryci_list 927'!J17</f>
        <v>0</v>
      </c>
      <c r="F7" s="179">
        <v>0</v>
      </c>
      <c r="G7" s="179">
        <f>B7+C7+D7+E7+F7</f>
        <v>0</v>
      </c>
      <c r="K7">
        <f>'SO 927'!K70</f>
        <v>0</v>
      </c>
      <c r="Q7">
        <v>30.126000000000001</v>
      </c>
    </row>
    <row r="8" spans="1:26" x14ac:dyDescent="0.25">
      <c r="A8" s="178" t="s">
        <v>13</v>
      </c>
      <c r="B8" s="179">
        <f>'SO 929'!I33-Rekapitulácia!D8</f>
        <v>0</v>
      </c>
      <c r="C8" s="179">
        <f>'Kryci_list 929'!J26</f>
        <v>0</v>
      </c>
      <c r="D8" s="179">
        <v>0</v>
      </c>
      <c r="E8" s="179">
        <f>'Kryci_list 929'!J17</f>
        <v>0</v>
      </c>
      <c r="F8" s="179">
        <v>0</v>
      </c>
      <c r="G8" s="179">
        <f>B8+C8+D8+E8+F8</f>
        <v>0</v>
      </c>
      <c r="K8">
        <f>'SO 929'!K33</f>
        <v>0</v>
      </c>
      <c r="Q8">
        <v>30.126000000000001</v>
      </c>
    </row>
    <row r="9" spans="1:26" x14ac:dyDescent="0.25">
      <c r="A9" s="69" t="s">
        <v>14</v>
      </c>
      <c r="B9" s="76">
        <f>'SO 930'!I30-Rekapitulácia!D9</f>
        <v>0</v>
      </c>
      <c r="C9" s="76">
        <f>'Kryci_list 930'!J26</f>
        <v>0</v>
      </c>
      <c r="D9" s="76">
        <v>0</v>
      </c>
      <c r="E9" s="76">
        <f>'Kryci_list 930'!J17</f>
        <v>0</v>
      </c>
      <c r="F9" s="76">
        <v>0</v>
      </c>
      <c r="G9" s="76">
        <f>B9+C9+D9+E9+F9</f>
        <v>0</v>
      </c>
      <c r="K9">
        <f>'SO 930'!K30</f>
        <v>0</v>
      </c>
      <c r="Q9">
        <v>30.126000000000001</v>
      </c>
    </row>
    <row r="10" spans="1:26" x14ac:dyDescent="0.25">
      <c r="A10" s="185" t="s">
        <v>163</v>
      </c>
      <c r="B10" s="186">
        <f>SUM(B7:B9)</f>
        <v>0</v>
      </c>
      <c r="C10" s="186">
        <f>SUM(C7:C9)</f>
        <v>0</v>
      </c>
      <c r="D10" s="186">
        <f>SUM(D7:D9)</f>
        <v>0</v>
      </c>
      <c r="E10" s="186">
        <f>SUM(E7:E9)</f>
        <v>0</v>
      </c>
      <c r="F10" s="186">
        <f>SUM(F7:F9)</f>
        <v>0</v>
      </c>
      <c r="G10" s="186">
        <f>SUM(G7:G9)-SUM(Z7:Z9)</f>
        <v>0</v>
      </c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83" t="s">
        <v>164</v>
      </c>
      <c r="B11" s="184">
        <f>G10-SUM(Rekapitulácia!K7:'Rekapitulácia'!K9)</f>
        <v>0</v>
      </c>
      <c r="C11" s="184"/>
      <c r="D11" s="184"/>
      <c r="E11" s="184"/>
      <c r="F11" s="184"/>
      <c r="G11" s="184">
        <f>ROUND(((ROUND(B11,1)*20)/100),1)</f>
        <v>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5" t="s">
        <v>164</v>
      </c>
      <c r="B12" s="181">
        <f>(G10-B11)</f>
        <v>0</v>
      </c>
      <c r="C12" s="181"/>
      <c r="D12" s="181"/>
      <c r="E12" s="181"/>
      <c r="F12" s="181"/>
      <c r="G12" s="181">
        <f>ROUND(((ROUND(B12,1)*20)/100),1)</f>
        <v>0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5" t="s">
        <v>165</v>
      </c>
      <c r="B13" s="181"/>
      <c r="C13" s="181"/>
      <c r="D13" s="181"/>
      <c r="E13" s="181"/>
      <c r="F13" s="181"/>
      <c r="G13" s="181">
        <f>SUM(G10:G12)</f>
        <v>0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0"/>
      <c r="B24" s="182"/>
      <c r="C24" s="182"/>
      <c r="D24" s="182"/>
      <c r="E24" s="182"/>
      <c r="F24" s="182"/>
      <c r="G24" s="182"/>
    </row>
    <row r="25" spans="1:7" x14ac:dyDescent="0.25">
      <c r="A25" s="10"/>
      <c r="B25" s="182"/>
      <c r="C25" s="182"/>
      <c r="D25" s="182"/>
      <c r="E25" s="182"/>
      <c r="F25" s="182"/>
      <c r="G25" s="182"/>
    </row>
    <row r="26" spans="1:7" x14ac:dyDescent="0.25">
      <c r="A26" s="10"/>
      <c r="B26" s="182"/>
      <c r="C26" s="182"/>
      <c r="D26" s="182"/>
      <c r="E26" s="182"/>
      <c r="F26" s="182"/>
      <c r="G26" s="182"/>
    </row>
    <row r="27" spans="1:7" x14ac:dyDescent="0.25">
      <c r="A27" s="10"/>
      <c r="B27" s="182"/>
      <c r="C27" s="182"/>
      <c r="D27" s="182"/>
      <c r="E27" s="182"/>
      <c r="F27" s="182"/>
      <c r="G27" s="182"/>
    </row>
    <row r="28" spans="1:7" x14ac:dyDescent="0.25">
      <c r="A28" s="10"/>
      <c r="B28" s="182"/>
      <c r="C28" s="182"/>
      <c r="D28" s="182"/>
      <c r="E28" s="182"/>
      <c r="F28" s="182"/>
      <c r="G28" s="182"/>
    </row>
    <row r="29" spans="1:7" x14ac:dyDescent="0.25">
      <c r="A29" s="10"/>
      <c r="B29" s="182"/>
      <c r="C29" s="182"/>
      <c r="D29" s="182"/>
      <c r="E29" s="182"/>
      <c r="F29" s="182"/>
      <c r="G29" s="182"/>
    </row>
    <row r="30" spans="1:7" x14ac:dyDescent="0.25">
      <c r="A30" s="10"/>
      <c r="B30" s="182"/>
      <c r="C30" s="182"/>
      <c r="D30" s="182"/>
      <c r="E30" s="182"/>
      <c r="F30" s="182"/>
      <c r="G30" s="182"/>
    </row>
    <row r="31" spans="1:7" x14ac:dyDescent="0.25">
      <c r="A31" s="10"/>
      <c r="B31" s="182"/>
      <c r="C31" s="182"/>
      <c r="D31" s="182"/>
      <c r="E31" s="182"/>
      <c r="F31" s="182"/>
      <c r="G31" s="182"/>
    </row>
    <row r="32" spans="1:7" x14ac:dyDescent="0.25">
      <c r="A32" s="10"/>
      <c r="B32" s="182"/>
      <c r="C32" s="182"/>
      <c r="D32" s="182"/>
      <c r="E32" s="182"/>
      <c r="F32" s="182"/>
      <c r="G32" s="182"/>
    </row>
    <row r="33" spans="1:7" x14ac:dyDescent="0.25">
      <c r="A33" s="10"/>
      <c r="B33" s="182"/>
      <c r="C33" s="182"/>
      <c r="D33" s="182"/>
      <c r="E33" s="182"/>
      <c r="F33" s="182"/>
      <c r="G33" s="182"/>
    </row>
    <row r="34" spans="1:7" x14ac:dyDescent="0.25">
      <c r="A34" s="10"/>
      <c r="B34" s="182"/>
      <c r="C34" s="182"/>
      <c r="D34" s="182"/>
      <c r="E34" s="182"/>
      <c r="F34" s="182"/>
      <c r="G34" s="182"/>
    </row>
    <row r="35" spans="1:7" x14ac:dyDescent="0.25">
      <c r="A35" s="10"/>
      <c r="B35" s="182"/>
      <c r="C35" s="182"/>
      <c r="D35" s="182"/>
      <c r="E35" s="182"/>
      <c r="F35" s="182"/>
      <c r="G35" s="182"/>
    </row>
    <row r="36" spans="1:7" x14ac:dyDescent="0.25">
      <c r="A36" s="1"/>
      <c r="B36" s="148"/>
      <c r="C36" s="148"/>
      <c r="D36" s="148"/>
      <c r="E36" s="148"/>
      <c r="F36" s="148"/>
      <c r="G36" s="148"/>
    </row>
    <row r="37" spans="1:7" x14ac:dyDescent="0.25">
      <c r="A37" s="1"/>
      <c r="B37" s="148"/>
      <c r="C37" s="148"/>
      <c r="D37" s="148"/>
      <c r="E37" s="148"/>
      <c r="F37" s="148"/>
      <c r="G37" s="148"/>
    </row>
    <row r="38" spans="1:7" x14ac:dyDescent="0.25">
      <c r="A38" s="1"/>
      <c r="B38" s="148"/>
      <c r="C38" s="148"/>
      <c r="D38" s="148"/>
      <c r="E38" s="148"/>
      <c r="F38" s="148"/>
      <c r="G38" s="148"/>
    </row>
    <row r="39" spans="1:7" x14ac:dyDescent="0.25">
      <c r="A39" s="1"/>
      <c r="B39" s="148"/>
      <c r="C39" s="148"/>
      <c r="D39" s="148"/>
      <c r="E39" s="148"/>
      <c r="F39" s="148"/>
      <c r="G39" s="148"/>
    </row>
    <row r="40" spans="1:7" x14ac:dyDescent="0.25">
      <c r="A40" s="1"/>
      <c r="B40" s="148"/>
      <c r="C40" s="148"/>
      <c r="D40" s="148"/>
      <c r="E40" s="148"/>
      <c r="F40" s="148"/>
      <c r="G40" s="148"/>
    </row>
    <row r="41" spans="1:7" x14ac:dyDescent="0.25">
      <c r="A41" s="1"/>
      <c r="B41" s="148"/>
      <c r="C41" s="148"/>
      <c r="D41" s="148"/>
      <c r="E41" s="148"/>
      <c r="F41" s="148"/>
      <c r="G41" s="148"/>
    </row>
    <row r="42" spans="1:7" x14ac:dyDescent="0.25">
      <c r="A42" s="1"/>
      <c r="B42" s="148"/>
      <c r="C42" s="148"/>
      <c r="D42" s="148"/>
      <c r="E42" s="148"/>
      <c r="F42" s="148"/>
      <c r="G42" s="148"/>
    </row>
    <row r="43" spans="1:7" x14ac:dyDescent="0.25">
      <c r="A43" s="1"/>
      <c r="B43" s="148"/>
      <c r="C43" s="148"/>
      <c r="D43" s="148"/>
      <c r="E43" s="148"/>
      <c r="F43" s="148"/>
      <c r="G43" s="148"/>
    </row>
    <row r="44" spans="1:7" x14ac:dyDescent="0.25">
      <c r="A44" s="1"/>
      <c r="B44" s="148"/>
      <c r="C44" s="148"/>
      <c r="D44" s="148"/>
      <c r="E44" s="148"/>
      <c r="F44" s="148"/>
      <c r="G44" s="148"/>
    </row>
    <row r="45" spans="1:7" x14ac:dyDescent="0.25">
      <c r="A45" s="1"/>
      <c r="B45" s="148"/>
      <c r="C45" s="148"/>
      <c r="D45" s="148"/>
      <c r="E45" s="148"/>
      <c r="F45" s="148"/>
      <c r="G45" s="148"/>
    </row>
    <row r="46" spans="1:7" x14ac:dyDescent="0.25">
      <c r="A46" s="1"/>
      <c r="B46" s="148"/>
      <c r="C46" s="148"/>
      <c r="D46" s="148"/>
      <c r="E46" s="148"/>
      <c r="F46" s="148"/>
      <c r="G46" s="148"/>
    </row>
    <row r="47" spans="1:7" x14ac:dyDescent="0.25">
      <c r="A47" s="1"/>
      <c r="B47" s="148"/>
      <c r="C47" s="148"/>
      <c r="D47" s="148"/>
      <c r="E47" s="148"/>
      <c r="F47" s="148"/>
      <c r="G47" s="148"/>
    </row>
    <row r="48" spans="1:7" x14ac:dyDescent="0.25">
      <c r="A48" s="1"/>
      <c r="B48" s="148"/>
      <c r="C48" s="148"/>
      <c r="D48" s="148"/>
      <c r="E48" s="148"/>
      <c r="F48" s="148"/>
      <c r="G48" s="148"/>
    </row>
    <row r="49" spans="1:7" x14ac:dyDescent="0.25">
      <c r="A49" s="1"/>
      <c r="B49" s="148"/>
      <c r="C49" s="148"/>
      <c r="D49" s="148"/>
      <c r="E49" s="148"/>
      <c r="F49" s="148"/>
      <c r="G49" s="148"/>
    </row>
    <row r="50" spans="1:7" x14ac:dyDescent="0.25">
      <c r="A50" s="1"/>
      <c r="B50" s="148"/>
      <c r="C50" s="148"/>
      <c r="D50" s="148"/>
      <c r="E50" s="148"/>
      <c r="F50" s="148"/>
      <c r="G50" s="148"/>
    </row>
    <row r="51" spans="1:7" x14ac:dyDescent="0.25">
      <c r="B51" s="180"/>
      <c r="C51" s="180"/>
      <c r="D51" s="180"/>
      <c r="E51" s="180"/>
      <c r="F51" s="180"/>
      <c r="G51" s="180"/>
    </row>
    <row r="52" spans="1:7" x14ac:dyDescent="0.25">
      <c r="B52" s="180"/>
      <c r="C52" s="180"/>
      <c r="D52" s="180"/>
      <c r="E52" s="180"/>
      <c r="F52" s="180"/>
      <c r="G52" s="180"/>
    </row>
    <row r="53" spans="1:7" x14ac:dyDescent="0.25">
      <c r="B53" s="180"/>
      <c r="C53" s="180"/>
      <c r="D53" s="180"/>
      <c r="E53" s="180"/>
      <c r="F53" s="180"/>
      <c r="G53" s="180"/>
    </row>
    <row r="54" spans="1:7" x14ac:dyDescent="0.25">
      <c r="B54" s="180"/>
      <c r="C54" s="180"/>
      <c r="D54" s="180"/>
      <c r="E54" s="180"/>
      <c r="F54" s="180"/>
      <c r="G54" s="180"/>
    </row>
    <row r="55" spans="1:7" x14ac:dyDescent="0.25">
      <c r="B55" s="180"/>
      <c r="C55" s="180"/>
      <c r="D55" s="180"/>
      <c r="E55" s="180"/>
      <c r="F55" s="180"/>
      <c r="G55" s="180"/>
    </row>
    <row r="56" spans="1:7" x14ac:dyDescent="0.25">
      <c r="B56" s="180"/>
      <c r="C56" s="180"/>
      <c r="D56" s="180"/>
      <c r="E56" s="180"/>
      <c r="F56" s="180"/>
      <c r="G56" s="180"/>
    </row>
    <row r="57" spans="1:7" x14ac:dyDescent="0.25">
      <c r="B57" s="180"/>
      <c r="C57" s="180"/>
      <c r="D57" s="180"/>
      <c r="E57" s="180"/>
      <c r="F57" s="180"/>
      <c r="G57" s="180"/>
    </row>
    <row r="58" spans="1:7" x14ac:dyDescent="0.25">
      <c r="B58" s="180"/>
      <c r="C58" s="180"/>
      <c r="D58" s="180"/>
      <c r="E58" s="180"/>
      <c r="F58" s="180"/>
      <c r="G58" s="180"/>
    </row>
    <row r="59" spans="1:7" x14ac:dyDescent="0.25">
      <c r="B59" s="180"/>
      <c r="C59" s="180"/>
      <c r="D59" s="180"/>
      <c r="E59" s="180"/>
      <c r="F59" s="180"/>
      <c r="G59" s="180"/>
    </row>
    <row r="60" spans="1:7" x14ac:dyDescent="0.25">
      <c r="B60" s="180"/>
      <c r="C60" s="180"/>
      <c r="D60" s="180"/>
      <c r="E60" s="180"/>
      <c r="F60" s="180"/>
      <c r="G60" s="180"/>
    </row>
    <row r="61" spans="1:7" x14ac:dyDescent="0.25">
      <c r="B61" s="180"/>
      <c r="C61" s="180"/>
      <c r="D61" s="180"/>
      <c r="E61" s="180"/>
      <c r="F61" s="180"/>
      <c r="G61" s="180"/>
    </row>
    <row r="62" spans="1:7" x14ac:dyDescent="0.25">
      <c r="B62" s="180"/>
      <c r="C62" s="180"/>
      <c r="D62" s="180"/>
      <c r="E62" s="180"/>
      <c r="F62" s="180"/>
      <c r="G62" s="180"/>
    </row>
    <row r="63" spans="1:7" x14ac:dyDescent="0.25">
      <c r="B63" s="180"/>
      <c r="C63" s="180"/>
      <c r="D63" s="180"/>
      <c r="E63" s="180"/>
      <c r="F63" s="180"/>
      <c r="G63" s="180"/>
    </row>
    <row r="64" spans="1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  <row r="94" spans="2:7" x14ac:dyDescent="0.25">
      <c r="B94" s="180"/>
      <c r="C94" s="180"/>
      <c r="D94" s="180"/>
      <c r="E94" s="180"/>
      <c r="F94" s="180"/>
      <c r="G94" s="180"/>
    </row>
    <row r="95" spans="2:7" x14ac:dyDescent="0.25">
      <c r="B95" s="180"/>
      <c r="C95" s="180"/>
      <c r="D95" s="180"/>
      <c r="E95" s="180"/>
      <c r="F95" s="180"/>
      <c r="G95" s="180"/>
    </row>
    <row r="96" spans="2:7" x14ac:dyDescent="0.25">
      <c r="B96" s="180"/>
      <c r="C96" s="180"/>
      <c r="D96" s="180"/>
      <c r="E96" s="180"/>
      <c r="F96" s="180"/>
      <c r="G96" s="180"/>
    </row>
    <row r="97" spans="2:7" x14ac:dyDescent="0.25">
      <c r="B97" s="180"/>
      <c r="C97" s="180"/>
      <c r="D97" s="180"/>
      <c r="E97" s="180"/>
      <c r="F97" s="180"/>
      <c r="G97" s="180"/>
    </row>
    <row r="98" spans="2:7" x14ac:dyDescent="0.25">
      <c r="B98" s="180"/>
      <c r="C98" s="180"/>
      <c r="D98" s="180"/>
      <c r="E98" s="180"/>
      <c r="F98" s="180"/>
      <c r="G98" s="180"/>
    </row>
    <row r="99" spans="2:7" x14ac:dyDescent="0.25">
      <c r="B99" s="180"/>
      <c r="C99" s="180"/>
      <c r="D99" s="180"/>
      <c r="E99" s="180"/>
      <c r="F99" s="180"/>
      <c r="G99" s="180"/>
    </row>
    <row r="100" spans="2:7" x14ac:dyDescent="0.25">
      <c r="B100" s="180"/>
      <c r="C100" s="180"/>
      <c r="D100" s="180"/>
      <c r="E100" s="180"/>
      <c r="F100" s="180"/>
      <c r="G100" s="180"/>
    </row>
    <row r="101" spans="2:7" x14ac:dyDescent="0.25">
      <c r="B101" s="180"/>
      <c r="C101" s="180"/>
      <c r="D101" s="180"/>
      <c r="E101" s="180"/>
      <c r="F101" s="180"/>
      <c r="G101" s="180"/>
    </row>
    <row r="102" spans="2:7" x14ac:dyDescent="0.25">
      <c r="B102" s="180"/>
      <c r="C102" s="180"/>
      <c r="D102" s="180"/>
      <c r="E102" s="180"/>
      <c r="F102" s="180"/>
      <c r="G102" s="180"/>
    </row>
    <row r="103" spans="2:7" x14ac:dyDescent="0.25">
      <c r="B103" s="180"/>
      <c r="C103" s="180"/>
      <c r="D103" s="180"/>
      <c r="E103" s="180"/>
      <c r="F103" s="180"/>
      <c r="G103" s="180"/>
    </row>
    <row r="104" spans="2:7" x14ac:dyDescent="0.25">
      <c r="B104" s="180"/>
      <c r="C104" s="180"/>
      <c r="D104" s="180"/>
      <c r="E104" s="180"/>
      <c r="F104" s="180"/>
      <c r="G104" s="180"/>
    </row>
    <row r="105" spans="2:7" x14ac:dyDescent="0.25">
      <c r="B105" s="180"/>
      <c r="C105" s="180"/>
      <c r="D105" s="180"/>
      <c r="E105" s="180"/>
      <c r="F105" s="180"/>
      <c r="G105" s="180"/>
    </row>
  </sheetData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4" sqref="D4"/>
    </sheetView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22</v>
      </c>
      <c r="B1" s="143"/>
      <c r="C1" s="143"/>
      <c r="D1" s="144" t="s">
        <v>20</v>
      </c>
      <c r="E1" s="143"/>
      <c r="F1" s="143"/>
      <c r="W1">
        <v>30.126000000000001</v>
      </c>
    </row>
    <row r="2" spans="1:26" x14ac:dyDescent="0.25">
      <c r="A2" s="144" t="s">
        <v>27</v>
      </c>
      <c r="B2" s="143"/>
      <c r="C2" s="143"/>
      <c r="D2" s="144" t="s">
        <v>18</v>
      </c>
      <c r="E2" s="143"/>
      <c r="F2" s="143"/>
    </row>
    <row r="3" spans="1:26" x14ac:dyDescent="0.25">
      <c r="A3" s="144" t="s">
        <v>25</v>
      </c>
      <c r="B3" s="143"/>
      <c r="C3" s="143"/>
      <c r="D3" s="144" t="s">
        <v>168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159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64</v>
      </c>
      <c r="B8" s="143"/>
      <c r="C8" s="143"/>
      <c r="D8" s="143"/>
      <c r="E8" s="143"/>
      <c r="F8" s="143"/>
    </row>
    <row r="9" spans="1:26" x14ac:dyDescent="0.25">
      <c r="A9" s="146" t="s">
        <v>60</v>
      </c>
      <c r="B9" s="146" t="s">
        <v>54</v>
      </c>
      <c r="C9" s="146" t="s">
        <v>55</v>
      </c>
      <c r="D9" s="146" t="s">
        <v>33</v>
      </c>
      <c r="E9" s="146" t="s">
        <v>61</v>
      </c>
      <c r="F9" s="146" t="s">
        <v>62</v>
      </c>
    </row>
    <row r="10" spans="1:26" x14ac:dyDescent="0.25">
      <c r="A10" s="153" t="s">
        <v>65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66</v>
      </c>
      <c r="B11" s="156">
        <f>'SO 930'!L14</f>
        <v>0</v>
      </c>
      <c r="C11" s="156">
        <f>'SO 930'!M14</f>
        <v>0</v>
      </c>
      <c r="D11" s="156">
        <f>'SO 930'!I14</f>
        <v>0</v>
      </c>
      <c r="E11" s="157">
        <f>'SO 930'!P14</f>
        <v>0</v>
      </c>
      <c r="F11" s="157">
        <f>'SO 930'!S14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69</v>
      </c>
      <c r="B12" s="156">
        <f>'SO 930'!L23</f>
        <v>0</v>
      </c>
      <c r="C12" s="156">
        <f>'SO 930'!M23</f>
        <v>0</v>
      </c>
      <c r="D12" s="156">
        <f>'SO 930'!I23</f>
        <v>0</v>
      </c>
      <c r="E12" s="157">
        <f>'SO 930'!P23</f>
        <v>49.2</v>
      </c>
      <c r="F12" s="157">
        <f>'SO 930'!S23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71</v>
      </c>
      <c r="B13" s="156">
        <f>'SO 930'!L27</f>
        <v>0</v>
      </c>
      <c r="C13" s="156">
        <f>'SO 930'!M27</f>
        <v>0</v>
      </c>
      <c r="D13" s="156">
        <f>'SO 930'!I27</f>
        <v>0</v>
      </c>
      <c r="E13" s="157">
        <f>'SO 930'!P27</f>
        <v>0</v>
      </c>
      <c r="F13" s="157">
        <f>'SO 930'!S27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2" t="s">
        <v>65</v>
      </c>
      <c r="B14" s="158">
        <f>'SO 930'!L29</f>
        <v>0</v>
      </c>
      <c r="C14" s="158">
        <f>'SO 930'!M29</f>
        <v>0</v>
      </c>
      <c r="D14" s="158">
        <f>'SO 930'!I29</f>
        <v>0</v>
      </c>
      <c r="E14" s="159">
        <f>'SO 930'!P29</f>
        <v>49.2</v>
      </c>
      <c r="F14" s="159">
        <f>'SO 930'!S29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48"/>
      <c r="C15" s="148"/>
      <c r="D15" s="148"/>
      <c r="E15" s="147"/>
      <c r="F15" s="147"/>
    </row>
    <row r="16" spans="1:26" x14ac:dyDescent="0.25">
      <c r="A16" s="2" t="s">
        <v>72</v>
      </c>
      <c r="B16" s="158">
        <f>'SO 930'!L30</f>
        <v>0</v>
      </c>
      <c r="C16" s="158">
        <f>'SO 930'!M30</f>
        <v>0</v>
      </c>
      <c r="D16" s="158">
        <f>'SO 930'!I30</f>
        <v>0</v>
      </c>
      <c r="E16" s="159">
        <f>'SO 930'!P30</f>
        <v>49.2</v>
      </c>
      <c r="F16" s="159">
        <f>'SO 930'!S30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pane ySplit="8" topLeftCell="A9" activePane="bottomLeft" state="frozen"/>
      <selection pane="bottomLeft" activeCell="G27" sqref="G27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customWidth="1"/>
    <col min="9" max="9" width="11.7109375" customWidth="1"/>
    <col min="10" max="15" width="0" hidden="1" customWidth="1"/>
    <col min="16" max="16" width="9.5703125" customWidth="1"/>
    <col min="17" max="17" width="0" hidden="1" customWidth="1"/>
    <col min="18" max="18" width="1.140625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22</v>
      </c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27</v>
      </c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193">
        <v>43654</v>
      </c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54</v>
      </c>
      <c r="H8" s="163" t="s">
        <v>55</v>
      </c>
      <c r="I8" s="163" t="s">
        <v>79</v>
      </c>
      <c r="J8" s="163"/>
      <c r="K8" s="163"/>
      <c r="L8" s="163"/>
      <c r="M8" s="163"/>
      <c r="N8" s="163"/>
      <c r="O8" s="163"/>
      <c r="P8" s="163" t="s">
        <v>80</v>
      </c>
      <c r="Q8" s="160"/>
      <c r="R8" s="160"/>
      <c r="S8" s="163" t="s">
        <v>81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66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82</v>
      </c>
      <c r="C11" s="172" t="s">
        <v>83</v>
      </c>
      <c r="D11" s="167" t="s">
        <v>84</v>
      </c>
      <c r="E11" s="167" t="s">
        <v>85</v>
      </c>
      <c r="F11" s="168">
        <v>12.067</v>
      </c>
      <c r="G11" s="169">
        <v>0</v>
      </c>
      <c r="H11" s="169"/>
      <c r="I11" s="169">
        <f>ROUND(F11*(G11+H11),1)</f>
        <v>0</v>
      </c>
      <c r="J11" s="167">
        <f>ROUND(F11*(N11),1)</f>
        <v>61.5</v>
      </c>
      <c r="K11" s="1">
        <f>ROUND(F11*(O11),1)</f>
        <v>0</v>
      </c>
      <c r="L11" s="1">
        <f>ROUND(F11*(G11+H11),1)</f>
        <v>0</v>
      </c>
      <c r="M11" s="1"/>
      <c r="N11" s="1">
        <v>5.0999999999999996</v>
      </c>
      <c r="O11" s="1"/>
      <c r="P11" s="166">
        <f>ROUND(F11*(R11),3)</f>
        <v>0</v>
      </c>
      <c r="Q11" s="173"/>
      <c r="R11" s="173">
        <v>0</v>
      </c>
      <c r="S11" s="166">
        <f>ROUND(F11*(X11),3)</f>
        <v>0</v>
      </c>
      <c r="X11">
        <v>0</v>
      </c>
      <c r="Z11">
        <v>0</v>
      </c>
    </row>
    <row r="12" spans="1:26" x14ac:dyDescent="0.25">
      <c r="A12" s="167"/>
      <c r="B12" s="167"/>
      <c r="C12" s="171"/>
      <c r="D12" s="171" t="s">
        <v>177</v>
      </c>
      <c r="E12" s="167"/>
      <c r="F12" s="168">
        <v>12.067</v>
      </c>
      <c r="G12" s="169"/>
      <c r="H12" s="169"/>
      <c r="I12" s="169"/>
      <c r="J12" s="167"/>
      <c r="K12" s="1"/>
      <c r="L12" s="1"/>
      <c r="M12" s="1"/>
      <c r="N12" s="1"/>
      <c r="O12" s="1"/>
      <c r="P12" s="1"/>
      <c r="S12" s="1"/>
    </row>
    <row r="13" spans="1:26" ht="24.95" customHeight="1" x14ac:dyDescent="0.25">
      <c r="A13" s="170"/>
      <c r="B13" s="167" t="s">
        <v>82</v>
      </c>
      <c r="C13" s="172" t="s">
        <v>91</v>
      </c>
      <c r="D13" s="167" t="s">
        <v>92</v>
      </c>
      <c r="E13" s="167" t="s">
        <v>85</v>
      </c>
      <c r="F13" s="168">
        <v>10</v>
      </c>
      <c r="G13" s="169">
        <v>0</v>
      </c>
      <c r="H13" s="169"/>
      <c r="I13" s="169">
        <f>ROUND(F13*(G13+H13),1)</f>
        <v>0</v>
      </c>
      <c r="J13" s="167">
        <f>ROUND(F13*(N13),1)</f>
        <v>44</v>
      </c>
      <c r="K13" s="1">
        <f>ROUND(F13*(O13),1)</f>
        <v>0</v>
      </c>
      <c r="L13" s="1">
        <f>ROUND(F13*(G13+H13),1)</f>
        <v>0</v>
      </c>
      <c r="M13" s="1"/>
      <c r="N13" s="1">
        <v>4.4000000000000004</v>
      </c>
      <c r="O13" s="1"/>
      <c r="P13" s="166">
        <f>ROUND(F13*(R13),3)</f>
        <v>0</v>
      </c>
      <c r="Q13" s="173"/>
      <c r="R13" s="173">
        <v>0</v>
      </c>
      <c r="S13" s="166">
        <f>ROUND(F13*(X13),3)</f>
        <v>0</v>
      </c>
      <c r="X13">
        <v>0</v>
      </c>
      <c r="Z13">
        <v>0</v>
      </c>
    </row>
    <row r="14" spans="1:26" x14ac:dyDescent="0.25">
      <c r="A14" s="155"/>
      <c r="B14" s="155"/>
      <c r="C14" s="155"/>
      <c r="D14" s="155" t="s">
        <v>66</v>
      </c>
      <c r="E14" s="155"/>
      <c r="F14" s="166"/>
      <c r="G14" s="158">
        <f>ROUND((SUM(L10:L13))/1,1)</f>
        <v>0</v>
      </c>
      <c r="H14" s="158">
        <f>ROUND((SUM(M10:M13))/1,1)</f>
        <v>0</v>
      </c>
      <c r="I14" s="158">
        <f>ROUND((SUM(I10:I13))/1,1)</f>
        <v>0</v>
      </c>
      <c r="J14" s="155"/>
      <c r="K14" s="155"/>
      <c r="L14" s="155">
        <f>ROUND((SUM(L10:L13))/1,1)</f>
        <v>0</v>
      </c>
      <c r="M14" s="155">
        <f>ROUND((SUM(M10:M13))/1,1)</f>
        <v>0</v>
      </c>
      <c r="N14" s="155"/>
      <c r="O14" s="155"/>
      <c r="P14" s="174">
        <f>ROUND((SUM(P10:P13))/1,1)</f>
        <v>0</v>
      </c>
      <c r="Q14" s="152"/>
      <c r="R14" s="152"/>
      <c r="S14" s="174">
        <f>ROUND((SUM(S10:S13))/1,1)</f>
        <v>0</v>
      </c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"/>
      <c r="C15" s="1"/>
      <c r="D15" s="1"/>
      <c r="E15" s="1"/>
      <c r="F15" s="162"/>
      <c r="G15" s="148"/>
      <c r="H15" s="148"/>
      <c r="I15" s="148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5"/>
      <c r="B16" s="155"/>
      <c r="C16" s="155"/>
      <c r="D16" s="155" t="s">
        <v>69</v>
      </c>
      <c r="E16" s="155"/>
      <c r="F16" s="166"/>
      <c r="G16" s="156"/>
      <c r="H16" s="156"/>
      <c r="I16" s="156"/>
      <c r="J16" s="155"/>
      <c r="K16" s="155"/>
      <c r="L16" s="155"/>
      <c r="M16" s="155"/>
      <c r="N16" s="155"/>
      <c r="O16" s="155"/>
      <c r="P16" s="155"/>
      <c r="Q16" s="152"/>
      <c r="R16" s="152"/>
      <c r="S16" s="155"/>
      <c r="T16" s="152"/>
      <c r="U16" s="152"/>
      <c r="V16" s="152"/>
      <c r="W16" s="152"/>
      <c r="X16" s="152"/>
      <c r="Y16" s="152"/>
      <c r="Z16" s="152"/>
    </row>
    <row r="17" spans="1:26" ht="24.95" customHeight="1" x14ac:dyDescent="0.25">
      <c r="A17" s="170"/>
      <c r="B17" s="167" t="s">
        <v>116</v>
      </c>
      <c r="C17" s="172" t="s">
        <v>117</v>
      </c>
      <c r="D17" s="167" t="s">
        <v>118</v>
      </c>
      <c r="E17" s="167" t="s">
        <v>101</v>
      </c>
      <c r="F17" s="168">
        <v>40.229999999999997</v>
      </c>
      <c r="G17" s="169">
        <v>0</v>
      </c>
      <c r="H17" s="169"/>
      <c r="I17" s="169">
        <f>ROUND(F17*(G17+H17),1)</f>
        <v>0</v>
      </c>
      <c r="J17" s="167">
        <f>ROUND(F17*(N17),1)</f>
        <v>84.5</v>
      </c>
      <c r="K17" s="1">
        <f>ROUND(F17*(O17),1)</f>
        <v>0</v>
      </c>
      <c r="L17" s="1">
        <f>ROUND(F17*(G17+H17),1)</f>
        <v>0</v>
      </c>
      <c r="M17" s="1"/>
      <c r="N17" s="1">
        <v>2.1</v>
      </c>
      <c r="O17" s="1"/>
      <c r="P17" s="166">
        <f>ROUND(F17*(R17),3)</f>
        <v>8.1430000000000007</v>
      </c>
      <c r="Q17" s="173"/>
      <c r="R17" s="173">
        <v>0.2024</v>
      </c>
      <c r="S17" s="166">
        <f>ROUND(F17*(X17),3)</f>
        <v>0</v>
      </c>
      <c r="X17">
        <v>0</v>
      </c>
      <c r="Z17">
        <v>0</v>
      </c>
    </row>
    <row r="18" spans="1:26" x14ac:dyDescent="0.25">
      <c r="A18" s="167"/>
      <c r="B18" s="167"/>
      <c r="C18" s="171"/>
      <c r="D18" s="171" t="s">
        <v>176</v>
      </c>
      <c r="E18" s="167"/>
      <c r="F18" s="168">
        <v>40.229999999999997</v>
      </c>
      <c r="G18" s="169"/>
      <c r="H18" s="169"/>
      <c r="I18" s="169"/>
      <c r="J18" s="167"/>
      <c r="K18" s="1"/>
      <c r="L18" s="1"/>
      <c r="M18" s="1"/>
      <c r="N18" s="1"/>
      <c r="O18" s="1"/>
      <c r="P18" s="1"/>
      <c r="S18" s="1"/>
    </row>
    <row r="19" spans="1:26" ht="24.95" customHeight="1" x14ac:dyDescent="0.25">
      <c r="A19" s="170"/>
      <c r="B19" s="167" t="s">
        <v>116</v>
      </c>
      <c r="C19" s="172" t="s">
        <v>119</v>
      </c>
      <c r="D19" s="167" t="s">
        <v>120</v>
      </c>
      <c r="E19" s="167" t="s">
        <v>101</v>
      </c>
      <c r="F19" s="168">
        <v>40.225000000000001</v>
      </c>
      <c r="G19" s="169">
        <v>0</v>
      </c>
      <c r="H19" s="169"/>
      <c r="I19" s="169">
        <f>ROUND(F19*(G19+H19),1)</f>
        <v>0</v>
      </c>
      <c r="J19" s="167">
        <f>ROUND(F19*(N19),1)</f>
        <v>257.39999999999998</v>
      </c>
      <c r="K19" s="1">
        <f>ROUND(F19*(O19),1)</f>
        <v>0</v>
      </c>
      <c r="L19" s="1">
        <f>ROUND(F19*(G19+H19),1)</f>
        <v>0</v>
      </c>
      <c r="M19" s="1"/>
      <c r="N19" s="1">
        <v>6.4</v>
      </c>
      <c r="O19" s="1"/>
      <c r="P19" s="166">
        <f>ROUND(F19*(R19),3)</f>
        <v>19.344000000000001</v>
      </c>
      <c r="Q19" s="173"/>
      <c r="R19" s="173">
        <v>0.48089999999999999</v>
      </c>
      <c r="S19" s="166">
        <f>ROUND(F19*(X19),3)</f>
        <v>0</v>
      </c>
      <c r="X19">
        <v>0</v>
      </c>
      <c r="Z19">
        <v>0</v>
      </c>
    </row>
    <row r="20" spans="1:26" x14ac:dyDescent="0.25">
      <c r="A20" s="167"/>
      <c r="B20" s="167"/>
      <c r="C20" s="171"/>
      <c r="D20" s="171" t="s">
        <v>176</v>
      </c>
      <c r="E20" s="167"/>
      <c r="F20" s="168">
        <v>40.225000000000001</v>
      </c>
      <c r="G20" s="169"/>
      <c r="H20" s="169"/>
      <c r="I20" s="169"/>
      <c r="J20" s="167"/>
      <c r="K20" s="1"/>
      <c r="L20" s="1"/>
      <c r="M20" s="1"/>
      <c r="N20" s="1"/>
      <c r="O20" s="1"/>
      <c r="P20" s="1"/>
      <c r="S20" s="1"/>
    </row>
    <row r="21" spans="1:26" ht="24.95" customHeight="1" x14ac:dyDescent="0.25">
      <c r="A21" s="170"/>
      <c r="B21" s="167" t="s">
        <v>116</v>
      </c>
      <c r="C21" s="172" t="s">
        <v>160</v>
      </c>
      <c r="D21" s="167" t="s">
        <v>178</v>
      </c>
      <c r="E21" s="167" t="s">
        <v>101</v>
      </c>
      <c r="F21" s="168">
        <v>38.840000000000003</v>
      </c>
      <c r="G21" s="169">
        <v>0</v>
      </c>
      <c r="H21" s="169"/>
      <c r="I21" s="169">
        <f>ROUND(F21*(G21+H21),1)</f>
        <v>0</v>
      </c>
      <c r="J21" s="167">
        <f>ROUND(F21*(N21),1)</f>
        <v>69.900000000000006</v>
      </c>
      <c r="K21" s="1">
        <f>ROUND(F21*(O21),1)</f>
        <v>0</v>
      </c>
      <c r="L21" s="1">
        <f>ROUND(F21*(G21+H21),1)</f>
        <v>0</v>
      </c>
      <c r="M21" s="1"/>
      <c r="N21" s="1">
        <v>1.8</v>
      </c>
      <c r="O21" s="1"/>
      <c r="P21" s="166">
        <f>ROUND(F21*(R21),3)</f>
        <v>3.8140000000000001</v>
      </c>
      <c r="Q21" s="173"/>
      <c r="R21" s="173">
        <v>9.8199999999999996E-2</v>
      </c>
      <c r="S21" s="166">
        <f>ROUND(F21*(X21),3)</f>
        <v>0</v>
      </c>
      <c r="X21">
        <v>0</v>
      </c>
      <c r="Z21">
        <v>0</v>
      </c>
    </row>
    <row r="22" spans="1:26" ht="24.95" customHeight="1" x14ac:dyDescent="0.25">
      <c r="A22" s="170"/>
      <c r="B22" s="167" t="s">
        <v>116</v>
      </c>
      <c r="C22" s="172" t="s">
        <v>121</v>
      </c>
      <c r="D22" s="167" t="s">
        <v>122</v>
      </c>
      <c r="E22" s="167" t="s">
        <v>101</v>
      </c>
      <c r="F22" s="168">
        <v>38.840000000000003</v>
      </c>
      <c r="G22" s="169">
        <v>0</v>
      </c>
      <c r="H22" s="169"/>
      <c r="I22" s="169">
        <f>ROUND(F22*(G22+H22),1)</f>
        <v>0</v>
      </c>
      <c r="J22" s="167">
        <f>ROUND(F22*(N22),1)</f>
        <v>633.1</v>
      </c>
      <c r="K22" s="1">
        <f>ROUND(F22*(O22),1)</f>
        <v>0</v>
      </c>
      <c r="L22" s="1">
        <f>ROUND(F22*(G22+H22),1)</f>
        <v>0</v>
      </c>
      <c r="M22" s="1"/>
      <c r="N22" s="1">
        <v>16.3</v>
      </c>
      <c r="O22" s="1"/>
      <c r="P22" s="166">
        <f>ROUND(F22*(R22),3)</f>
        <v>17.922999999999998</v>
      </c>
      <c r="Q22" s="173"/>
      <c r="R22" s="173">
        <v>0.46145000000000003</v>
      </c>
      <c r="S22" s="166">
        <f>ROUND(F22*(X22),3)</f>
        <v>0</v>
      </c>
      <c r="X22">
        <v>0</v>
      </c>
      <c r="Z22">
        <v>0</v>
      </c>
    </row>
    <row r="23" spans="1:26" x14ac:dyDescent="0.25">
      <c r="A23" s="155"/>
      <c r="B23" s="155"/>
      <c r="C23" s="155"/>
      <c r="D23" s="155" t="s">
        <v>69</v>
      </c>
      <c r="E23" s="155"/>
      <c r="F23" s="166"/>
      <c r="G23" s="158">
        <f>ROUND((SUM(L16:L22))/1,1)</f>
        <v>0</v>
      </c>
      <c r="H23" s="158">
        <f>ROUND((SUM(M16:M22))/1,1)</f>
        <v>0</v>
      </c>
      <c r="I23" s="158">
        <f>ROUND((SUM(I16:I22))/1,1)</f>
        <v>0</v>
      </c>
      <c r="J23" s="155"/>
      <c r="K23" s="155"/>
      <c r="L23" s="155">
        <f>ROUND((SUM(L16:L22))/1,1)</f>
        <v>0</v>
      </c>
      <c r="M23" s="155">
        <f>ROUND((SUM(M16:M22))/1,1)</f>
        <v>0</v>
      </c>
      <c r="N23" s="155"/>
      <c r="O23" s="155"/>
      <c r="P23" s="174">
        <f>ROUND((SUM(P16:P22))/1,1)</f>
        <v>49.2</v>
      </c>
      <c r="Q23" s="152"/>
      <c r="R23" s="152"/>
      <c r="S23" s="174">
        <f>ROUND((SUM(S16:S22))/1,1)</f>
        <v>0</v>
      </c>
      <c r="T23" s="152"/>
      <c r="U23" s="152"/>
      <c r="V23" s="152"/>
      <c r="W23" s="152"/>
      <c r="X23" s="152"/>
      <c r="Y23" s="152"/>
      <c r="Z23" s="152"/>
    </row>
    <row r="24" spans="1:26" x14ac:dyDescent="0.25">
      <c r="A24" s="1"/>
      <c r="B24" s="1"/>
      <c r="C24" s="1"/>
      <c r="D24" s="1"/>
      <c r="E24" s="1"/>
      <c r="F24" s="162"/>
      <c r="G24" s="148"/>
      <c r="H24" s="148"/>
      <c r="I24" s="148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5"/>
      <c r="B25" s="155"/>
      <c r="C25" s="155"/>
      <c r="D25" s="155" t="s">
        <v>71</v>
      </c>
      <c r="E25" s="155"/>
      <c r="F25" s="166"/>
      <c r="G25" s="156"/>
      <c r="H25" s="156"/>
      <c r="I25" s="156"/>
      <c r="J25" s="155"/>
      <c r="K25" s="155"/>
      <c r="L25" s="155"/>
      <c r="M25" s="155"/>
      <c r="N25" s="155"/>
      <c r="O25" s="155"/>
      <c r="P25" s="155"/>
      <c r="Q25" s="152"/>
      <c r="R25" s="152"/>
      <c r="S25" s="155"/>
      <c r="T25" s="152"/>
      <c r="U25" s="152"/>
      <c r="V25" s="152"/>
      <c r="W25" s="152"/>
      <c r="X25" s="152"/>
      <c r="Y25" s="152"/>
      <c r="Z25" s="152"/>
    </row>
    <row r="26" spans="1:26" ht="24.95" customHeight="1" x14ac:dyDescent="0.25">
      <c r="A26" s="170"/>
      <c r="B26" s="167" t="s">
        <v>116</v>
      </c>
      <c r="C26" s="172" t="s">
        <v>161</v>
      </c>
      <c r="D26" s="167" t="s">
        <v>162</v>
      </c>
      <c r="E26" s="167" t="s">
        <v>113</v>
      </c>
      <c r="F26" s="168">
        <v>65.012</v>
      </c>
      <c r="G26" s="169">
        <v>0</v>
      </c>
      <c r="H26" s="169"/>
      <c r="I26" s="169">
        <f>ROUND(F26*(G26+H26),1)</f>
        <v>0</v>
      </c>
      <c r="J26" s="167">
        <f>ROUND(F26*(N26),1)</f>
        <v>97.5</v>
      </c>
      <c r="K26" s="1">
        <f>ROUND(F26*(O26),1)</f>
        <v>0</v>
      </c>
      <c r="L26" s="1">
        <f>ROUND(F26*(G26+H26),1)</f>
        <v>0</v>
      </c>
      <c r="M26" s="1"/>
      <c r="N26" s="1">
        <v>1.5</v>
      </c>
      <c r="O26" s="1"/>
      <c r="P26" s="166">
        <f>ROUND(F26*(R26),3)</f>
        <v>0</v>
      </c>
      <c r="Q26" s="173"/>
      <c r="R26" s="173">
        <v>0</v>
      </c>
      <c r="S26" s="166">
        <f>ROUND(F26*(X26),3)</f>
        <v>0</v>
      </c>
      <c r="X26">
        <v>0</v>
      </c>
      <c r="Z26">
        <v>0</v>
      </c>
    </row>
    <row r="27" spans="1:26" x14ac:dyDescent="0.25">
      <c r="A27" s="155"/>
      <c r="B27" s="155"/>
      <c r="C27" s="155"/>
      <c r="D27" s="155" t="s">
        <v>71</v>
      </c>
      <c r="E27" s="155"/>
      <c r="F27" s="166"/>
      <c r="G27" s="158">
        <f>ROUND((SUM(L25:L26))/1,1)</f>
        <v>0</v>
      </c>
      <c r="H27" s="158">
        <f>ROUND((SUM(M25:M26))/1,1)</f>
        <v>0</v>
      </c>
      <c r="I27" s="158">
        <f>ROUND((SUM(I25:I26))/1,1)</f>
        <v>0</v>
      </c>
      <c r="J27" s="155"/>
      <c r="K27" s="155"/>
      <c r="L27" s="155">
        <f>ROUND((SUM(L25:L26))/1,1)</f>
        <v>0</v>
      </c>
      <c r="M27" s="155">
        <f>ROUND((SUM(M25:M26))/1,1)</f>
        <v>0</v>
      </c>
      <c r="N27" s="155"/>
      <c r="O27" s="155"/>
      <c r="P27" s="174">
        <f>ROUND((SUM(P25:P26))/1,1)</f>
        <v>0</v>
      </c>
      <c r="S27" s="166">
        <f>ROUND((SUM(S25:S26))/1,1)</f>
        <v>0</v>
      </c>
    </row>
    <row r="28" spans="1:26" x14ac:dyDescent="0.25">
      <c r="A28" s="1"/>
      <c r="B28" s="1"/>
      <c r="C28" s="1"/>
      <c r="D28" s="1"/>
      <c r="E28" s="1"/>
      <c r="F28" s="162"/>
      <c r="G28" s="148"/>
      <c r="H28" s="148"/>
      <c r="I28" s="148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5"/>
      <c r="B29" s="155"/>
      <c r="C29" s="155"/>
      <c r="D29" s="2" t="s">
        <v>65</v>
      </c>
      <c r="E29" s="155"/>
      <c r="F29" s="166"/>
      <c r="G29" s="158">
        <f>ROUND((SUM(L9:L28))/2,1)</f>
        <v>0</v>
      </c>
      <c r="H29" s="158">
        <f>ROUND((SUM(M9:M28))/2,1)</f>
        <v>0</v>
      </c>
      <c r="I29" s="158">
        <f>ROUND((SUM(I9:I28))/2,1)</f>
        <v>0</v>
      </c>
      <c r="J29" s="155"/>
      <c r="K29" s="155"/>
      <c r="L29" s="155">
        <f>ROUND((SUM(L9:L28))/2,1)</f>
        <v>0</v>
      </c>
      <c r="M29" s="155">
        <f>ROUND((SUM(M9:M28))/2,1)</f>
        <v>0</v>
      </c>
      <c r="N29" s="155"/>
      <c r="O29" s="155"/>
      <c r="P29" s="174">
        <f>ROUND((SUM(P9:P28))/2,1)</f>
        <v>49.2</v>
      </c>
      <c r="S29" s="174">
        <f>ROUND((SUM(S9:S28))/2,1)</f>
        <v>0</v>
      </c>
    </row>
    <row r="30" spans="1:26" x14ac:dyDescent="0.25">
      <c r="A30" s="175"/>
      <c r="B30" s="175" t="s">
        <v>14</v>
      </c>
      <c r="C30" s="175"/>
      <c r="D30" s="175"/>
      <c r="E30" s="175"/>
      <c r="F30" s="176" t="s">
        <v>72</v>
      </c>
      <c r="G30" s="177">
        <f>ROUND((SUM(L9:L29))/3,1)</f>
        <v>0</v>
      </c>
      <c r="H30" s="177">
        <f>ROUND((SUM(M9:M29))/3,1)</f>
        <v>0</v>
      </c>
      <c r="I30" s="177">
        <f>ROUND((SUM(I9:I29))/3,1)</f>
        <v>0</v>
      </c>
      <c r="J30" s="175"/>
      <c r="K30" s="175">
        <f>ROUND((SUM(K9:K29)),1)</f>
        <v>0</v>
      </c>
      <c r="L30" s="175">
        <f>ROUND((SUM(L9:L29))/3,1)</f>
        <v>0</v>
      </c>
      <c r="M30" s="175">
        <f>ROUND((SUM(M9:M29))/3,1)</f>
        <v>0</v>
      </c>
      <c r="N30" s="175"/>
      <c r="O30" s="175"/>
      <c r="P30" s="176">
        <f>ROUND((SUM(P9:P29))/3,1)</f>
        <v>49.2</v>
      </c>
      <c r="S30" s="176">
        <f>ROUND((SUM(S9:S29))/3,1)</f>
        <v>0</v>
      </c>
      <c r="Z30">
        <f>(SUM(Z9:Z29))</f>
        <v>0</v>
      </c>
    </row>
  </sheetData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Triedenie a uskladnenie stavebných odpadov pre opätovné použitie a recykláciu / SO03-pripojenie k obslužnej komunikácii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workbookViewId="0">
      <selection activeCell="J6" sqref="J6"/>
    </sheetView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18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192">
        <v>43654</v>
      </c>
    </row>
    <row r="6" spans="1:23" ht="18" customHeight="1" thickTop="1" x14ac:dyDescent="0.25">
      <c r="A6" s="11"/>
      <c r="B6" s="55" t="s">
        <v>22</v>
      </c>
      <c r="C6" s="51"/>
      <c r="D6" s="52"/>
      <c r="E6" s="52"/>
      <c r="F6" s="52"/>
      <c r="G6" s="56" t="s">
        <v>23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24</v>
      </c>
      <c r="H7" s="18"/>
      <c r="I7" s="29"/>
      <c r="J7" s="49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27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2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54</v>
      </c>
      <c r="E15" s="92" t="s">
        <v>55</v>
      </c>
      <c r="F15" s="104" t="s">
        <v>56</v>
      </c>
      <c r="G15" s="58" t="s">
        <v>34</v>
      </c>
      <c r="H15" s="61" t="s">
        <v>35</v>
      </c>
      <c r="I15" s="27"/>
      <c r="J15" s="54"/>
    </row>
    <row r="16" spans="1:23" ht="18" customHeight="1" x14ac:dyDescent="0.25">
      <c r="A16" s="11"/>
      <c r="B16" s="93">
        <v>1</v>
      </c>
      <c r="C16" s="94" t="s">
        <v>30</v>
      </c>
      <c r="D16" s="95">
        <f>'Kryci_list 927'!D16+'Kryci_list 929'!D16+'Kryci_list 930'!D16</f>
        <v>0</v>
      </c>
      <c r="E16" s="96">
        <f>'Kryci_list 927'!E16+'Kryci_list 929'!E16+'Kryci_list 930'!E16</f>
        <v>0</v>
      </c>
      <c r="F16" s="105">
        <f>'Kryci_list 927'!F16+'Kryci_list 929'!F16+'Kryci_list 930'!F16</f>
        <v>0</v>
      </c>
      <c r="G16" s="59">
        <v>6</v>
      </c>
      <c r="H16" s="114" t="s">
        <v>36</v>
      </c>
      <c r="I16" s="128"/>
      <c r="J16" s="125">
        <f>Rekapitulácia!F10</f>
        <v>0</v>
      </c>
    </row>
    <row r="17" spans="1:10" ht="18" customHeight="1" x14ac:dyDescent="0.25">
      <c r="A17" s="11"/>
      <c r="B17" s="66">
        <v>2</v>
      </c>
      <c r="C17" s="70" t="s">
        <v>31</v>
      </c>
      <c r="D17" s="77">
        <f>'Kryci_list 927'!D17+'Kryci_list 929'!D17+'Kryci_list 930'!D17</f>
        <v>0</v>
      </c>
      <c r="E17" s="75">
        <f>'Kryci_list 927'!E17+'Kryci_list 929'!E17+'Kryci_list 930'!E17</f>
        <v>0</v>
      </c>
      <c r="F17" s="80">
        <f>'Kryci_list 927'!F17+'Kryci_list 929'!F17+'Kryci_list 930'!F17</f>
        <v>0</v>
      </c>
      <c r="G17" s="60">
        <v>7</v>
      </c>
      <c r="H17" s="115" t="s">
        <v>37</v>
      </c>
      <c r="I17" s="128"/>
      <c r="J17" s="126">
        <f>Rekapitulácia!E10</f>
        <v>0</v>
      </c>
    </row>
    <row r="18" spans="1:10" ht="18" customHeight="1" x14ac:dyDescent="0.25">
      <c r="A18" s="11"/>
      <c r="B18" s="67">
        <v>3</v>
      </c>
      <c r="C18" s="71" t="s">
        <v>32</v>
      </c>
      <c r="D18" s="78">
        <f>'Kryci_list 927'!D18+'Kryci_list 929'!D18+'Kryci_list 930'!D18</f>
        <v>0</v>
      </c>
      <c r="E18" s="76">
        <f>'Kryci_list 927'!E18+'Kryci_list 929'!E18+'Kryci_list 930'!E18</f>
        <v>0</v>
      </c>
      <c r="F18" s="81">
        <f>'Kryci_list 927'!F18+'Kryci_list 929'!F18+'Kryci_list 930'!F18</f>
        <v>0</v>
      </c>
      <c r="G18" s="60">
        <v>8</v>
      </c>
      <c r="H18" s="115" t="s">
        <v>38</v>
      </c>
      <c r="I18" s="128"/>
      <c r="J18" s="126">
        <f>Rekapitulácia!D10</f>
        <v>0</v>
      </c>
    </row>
    <row r="19" spans="1:10" ht="18" customHeight="1" x14ac:dyDescent="0.2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10" ht="18" customHeight="1" thickBot="1" x14ac:dyDescent="0.3">
      <c r="A20" s="11"/>
      <c r="B20" s="67">
        <v>5</v>
      </c>
      <c r="C20" s="73" t="s">
        <v>33</v>
      </c>
      <c r="D20" s="79"/>
      <c r="E20" s="99"/>
      <c r="F20" s="106">
        <f>SUM(F16:F19)</f>
        <v>0</v>
      </c>
      <c r="G20" s="60">
        <v>10</v>
      </c>
      <c r="H20" s="115" t="s">
        <v>33</v>
      </c>
      <c r="I20" s="130"/>
      <c r="J20" s="98">
        <f>SUM(J16:J19)</f>
        <v>0</v>
      </c>
    </row>
    <row r="21" spans="1:10" ht="18" customHeight="1" thickTop="1" x14ac:dyDescent="0.25">
      <c r="A21" s="11"/>
      <c r="B21" s="64" t="s">
        <v>44</v>
      </c>
      <c r="C21" s="68" t="s">
        <v>7</v>
      </c>
      <c r="D21" s="74"/>
      <c r="E21" s="19"/>
      <c r="F21" s="97"/>
      <c r="G21" s="64" t="s">
        <v>50</v>
      </c>
      <c r="H21" s="61" t="s">
        <v>7</v>
      </c>
      <c r="I21" s="29"/>
      <c r="J21" s="131"/>
    </row>
    <row r="22" spans="1:10" ht="18" customHeight="1" x14ac:dyDescent="0.25">
      <c r="A22" s="11"/>
      <c r="B22" s="59">
        <v>11</v>
      </c>
      <c r="C22" s="62" t="s">
        <v>45</v>
      </c>
      <c r="D22" s="86"/>
      <c r="E22" s="89"/>
      <c r="F22" s="80">
        <f>'Kryci_list 927'!F22+'Kryci_list 929'!F22+'Kryci_list 930'!F22</f>
        <v>0</v>
      </c>
      <c r="G22" s="59">
        <v>16</v>
      </c>
      <c r="H22" s="114" t="s">
        <v>51</v>
      </c>
      <c r="I22" s="128"/>
      <c r="J22" s="125">
        <f>'Kryci_list 927'!J22+'Kryci_list 929'!J22+'Kryci_list 930'!J22</f>
        <v>0</v>
      </c>
    </row>
    <row r="23" spans="1:10" ht="18" customHeight="1" x14ac:dyDescent="0.25">
      <c r="A23" s="11"/>
      <c r="B23" s="60">
        <v>12</v>
      </c>
      <c r="C23" s="63" t="s">
        <v>46</v>
      </c>
      <c r="D23" s="65"/>
      <c r="E23" s="89"/>
      <c r="F23" s="81">
        <f>'Kryci_list 927'!F23+'Kryci_list 929'!F23+'Kryci_list 930'!F23</f>
        <v>0</v>
      </c>
      <c r="G23" s="60">
        <v>17</v>
      </c>
      <c r="H23" s="115" t="s">
        <v>52</v>
      </c>
      <c r="I23" s="128"/>
      <c r="J23" s="126">
        <f>'Kryci_list 927'!J23+'Kryci_list 929'!J23+'Kryci_list 930'!J23</f>
        <v>0</v>
      </c>
    </row>
    <row r="24" spans="1:10" ht="18" customHeight="1" x14ac:dyDescent="0.25">
      <c r="A24" s="11"/>
      <c r="B24" s="60">
        <v>13</v>
      </c>
      <c r="C24" s="63" t="s">
        <v>47</v>
      </c>
      <c r="D24" s="65"/>
      <c r="E24" s="89"/>
      <c r="F24" s="81">
        <f>'Kryci_list 927'!F24+'Kryci_list 929'!F24+'Kryci_list 930'!F24</f>
        <v>0</v>
      </c>
      <c r="G24" s="60">
        <v>18</v>
      </c>
      <c r="H24" s="115" t="s">
        <v>53</v>
      </c>
      <c r="I24" s="128"/>
      <c r="J24" s="126">
        <f>'Kryci_list 927'!J24+'Kryci_list 929'!J24+'Kryci_list 930'!J24</f>
        <v>0</v>
      </c>
    </row>
    <row r="25" spans="1:10" ht="18" customHeight="1" x14ac:dyDescent="0.2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6"/>
    </row>
    <row r="26" spans="1:10" ht="18" customHeight="1" thickBot="1" x14ac:dyDescent="0.3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33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59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42</v>
      </c>
      <c r="I29" s="122">
        <f>Rekapitulácia!B11</f>
        <v>0</v>
      </c>
      <c r="J29" s="118">
        <f>ROUND(((ROUND(I29,1)*20)/100),1)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42</v>
      </c>
      <c r="I30" s="88">
        <f>Rekapitulácia!B12</f>
        <v>0</v>
      </c>
      <c r="J30" s="119">
        <f>ROUND(((ROUND(I30,1)*20)/100),1)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0">
        <v>24</v>
      </c>
      <c r="H31" s="115" t="s">
        <v>33</v>
      </c>
      <c r="I31" s="28"/>
      <c r="J31" s="191">
        <f>SUM(J28:J30)</f>
        <v>0</v>
      </c>
    </row>
    <row r="32" spans="1:10" ht="18" customHeight="1" thickBot="1" x14ac:dyDescent="0.3">
      <c r="A32" s="11"/>
      <c r="B32" s="47"/>
      <c r="C32" s="116"/>
      <c r="D32" s="123"/>
      <c r="E32" s="83"/>
      <c r="F32" s="84"/>
      <c r="G32" s="187" t="s">
        <v>43</v>
      </c>
      <c r="H32" s="188"/>
      <c r="I32" s="189"/>
      <c r="J32" s="190"/>
    </row>
    <row r="33" spans="1:10" ht="18" customHeight="1" thickTop="1" x14ac:dyDescent="0.25">
      <c r="A33" s="11"/>
      <c r="B33" s="100"/>
      <c r="C33" s="101"/>
      <c r="D33" s="140" t="s">
        <v>57</v>
      </c>
      <c r="E33" s="15"/>
      <c r="F33" s="15"/>
      <c r="G33" s="14"/>
      <c r="H33" s="140" t="s">
        <v>58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6" sqref="J6"/>
    </sheetView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40" t="s">
        <v>17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18</v>
      </c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192">
        <v>43654</v>
      </c>
    </row>
    <row r="6" spans="1:23" ht="18" customHeight="1" thickTop="1" x14ac:dyDescent="0.25">
      <c r="A6" s="11"/>
      <c r="B6" s="55" t="s">
        <v>22</v>
      </c>
      <c r="C6" s="51"/>
      <c r="D6" s="52"/>
      <c r="E6" s="52"/>
      <c r="F6" s="52"/>
      <c r="G6" s="56" t="s">
        <v>23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24</v>
      </c>
      <c r="H7" s="18"/>
      <c r="I7" s="29"/>
      <c r="J7" s="49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27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2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54</v>
      </c>
      <c r="E15" s="92" t="s">
        <v>55</v>
      </c>
      <c r="F15" s="104" t="s">
        <v>56</v>
      </c>
      <c r="G15" s="58" t="s">
        <v>34</v>
      </c>
      <c r="H15" s="61" t="s">
        <v>35</v>
      </c>
      <c r="I15" s="27"/>
      <c r="J15" s="54"/>
    </row>
    <row r="16" spans="1:23" ht="18" customHeight="1" x14ac:dyDescent="0.25">
      <c r="A16" s="11"/>
      <c r="B16" s="93">
        <v>1</v>
      </c>
      <c r="C16" s="94" t="s">
        <v>30</v>
      </c>
      <c r="D16" s="95">
        <f>'Rekap 927'!B17</f>
        <v>0</v>
      </c>
      <c r="E16" s="96">
        <f>'Rekap 927'!C17</f>
        <v>0</v>
      </c>
      <c r="F16" s="105">
        <f>'Rekap 927'!D17</f>
        <v>0</v>
      </c>
      <c r="G16" s="59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31</v>
      </c>
      <c r="D17" s="77"/>
      <c r="E17" s="75"/>
      <c r="F17" s="80"/>
      <c r="G17" s="60">
        <v>7</v>
      </c>
      <c r="H17" s="115" t="s">
        <v>37</v>
      </c>
      <c r="I17" s="128"/>
      <c r="J17" s="126">
        <f>'SO 927'!Z70</f>
        <v>0</v>
      </c>
    </row>
    <row r="18" spans="1:26" ht="18" customHeight="1" x14ac:dyDescent="0.25">
      <c r="A18" s="11"/>
      <c r="B18" s="67">
        <v>3</v>
      </c>
      <c r="C18" s="71" t="s">
        <v>32</v>
      </c>
      <c r="D18" s="78"/>
      <c r="E18" s="76"/>
      <c r="F18" s="81"/>
      <c r="G18" s="60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3">
      <c r="A20" s="11"/>
      <c r="B20" s="67">
        <v>5</v>
      </c>
      <c r="C20" s="73" t="s">
        <v>33</v>
      </c>
      <c r="D20" s="79"/>
      <c r="E20" s="99"/>
      <c r="F20" s="106">
        <f>SUM(F16:F19)</f>
        <v>0</v>
      </c>
      <c r="G20" s="60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4" t="s">
        <v>44</v>
      </c>
      <c r="C21" s="68" t="s">
        <v>7</v>
      </c>
      <c r="D21" s="74"/>
      <c r="E21" s="19"/>
      <c r="F21" s="97"/>
      <c r="G21" s="64" t="s">
        <v>50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45</v>
      </c>
      <c r="D22" s="86"/>
      <c r="E22" s="88" t="s">
        <v>48</v>
      </c>
      <c r="F22" s="80">
        <f>((F16*U22*0)+(F17*V22*0)+(F18*W22*0))/100</f>
        <v>0</v>
      </c>
      <c r="G22" s="59">
        <v>16</v>
      </c>
      <c r="H22" s="114" t="s">
        <v>51</v>
      </c>
      <c r="I22" s="129" t="s">
        <v>48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46</v>
      </c>
      <c r="D23" s="65"/>
      <c r="E23" s="88" t="s">
        <v>49</v>
      </c>
      <c r="F23" s="81">
        <f>((F16*U23*0)+(F17*V23*0)+(F18*W23*0))/100</f>
        <v>0</v>
      </c>
      <c r="G23" s="60">
        <v>17</v>
      </c>
      <c r="H23" s="115" t="s">
        <v>52</v>
      </c>
      <c r="I23" s="129" t="s">
        <v>48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47</v>
      </c>
      <c r="D24" s="65"/>
      <c r="E24" s="88" t="s">
        <v>48</v>
      </c>
      <c r="F24" s="81">
        <f>((F16*U24*0)+(F17*V24*0)+(F18*W24*0))/100</f>
        <v>0</v>
      </c>
      <c r="G24" s="60">
        <v>18</v>
      </c>
      <c r="H24" s="115" t="s">
        <v>53</v>
      </c>
      <c r="I24" s="129" t="s">
        <v>49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3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59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42</v>
      </c>
      <c r="I29" s="122">
        <f>J28-SUM('SO 927'!K9:'SO 927'!K69)</f>
        <v>0</v>
      </c>
      <c r="J29" s="118">
        <f>ROUND(((ROUND(I29,1)*20)/100),1)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42</v>
      </c>
      <c r="I30" s="88">
        <f>SUM('SO 927'!K9:'SO 927'!K69)</f>
        <v>0</v>
      </c>
      <c r="J30" s="119">
        <f>ROUND(((ROUND(I30,1)*20)/100),1)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33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43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57</v>
      </c>
      <c r="E33" s="15"/>
      <c r="F33" s="102"/>
      <c r="G33" s="110">
        <v>26</v>
      </c>
      <c r="H33" s="141" t="s">
        <v>58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4" sqref="D4"/>
    </sheetView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22</v>
      </c>
      <c r="B1" s="143"/>
      <c r="C1" s="143"/>
      <c r="D1" s="144" t="s">
        <v>20</v>
      </c>
      <c r="E1" s="143"/>
      <c r="F1" s="143"/>
      <c r="W1">
        <v>30.126000000000001</v>
      </c>
    </row>
    <row r="2" spans="1:26" x14ac:dyDescent="0.25">
      <c r="A2" s="144" t="s">
        <v>27</v>
      </c>
      <c r="B2" s="143"/>
      <c r="C2" s="143"/>
      <c r="D2" s="144" t="s">
        <v>18</v>
      </c>
      <c r="E2" s="143"/>
      <c r="F2" s="143"/>
    </row>
    <row r="3" spans="1:26" x14ac:dyDescent="0.25">
      <c r="A3" s="144" t="s">
        <v>25</v>
      </c>
      <c r="B3" s="143"/>
      <c r="C3" s="143"/>
      <c r="D3" s="144" t="s">
        <v>167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17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64</v>
      </c>
      <c r="B8" s="143"/>
      <c r="C8" s="143"/>
      <c r="D8" s="143"/>
      <c r="E8" s="143"/>
      <c r="F8" s="143"/>
    </row>
    <row r="9" spans="1:26" x14ac:dyDescent="0.25">
      <c r="A9" s="146" t="s">
        <v>60</v>
      </c>
      <c r="B9" s="146" t="s">
        <v>54</v>
      </c>
      <c r="C9" s="146" t="s">
        <v>55</v>
      </c>
      <c r="D9" s="146" t="s">
        <v>33</v>
      </c>
      <c r="E9" s="146" t="s">
        <v>61</v>
      </c>
      <c r="F9" s="146" t="s">
        <v>62</v>
      </c>
    </row>
    <row r="10" spans="1:26" x14ac:dyDescent="0.25">
      <c r="A10" s="153" t="s">
        <v>65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66</v>
      </c>
      <c r="B11" s="156">
        <f>'SO 927'!L26</f>
        <v>0</v>
      </c>
      <c r="C11" s="156">
        <f>'SO 927'!M26</f>
        <v>0</v>
      </c>
      <c r="D11" s="156">
        <f>'SO 927'!I26</f>
        <v>0</v>
      </c>
      <c r="E11" s="157">
        <f>'SO 927'!P26</f>
        <v>0</v>
      </c>
      <c r="F11" s="157">
        <f>'SO 927'!S26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67</v>
      </c>
      <c r="B12" s="156">
        <f>'SO 927'!L35</f>
        <v>0</v>
      </c>
      <c r="C12" s="156">
        <f>'SO 927'!M35</f>
        <v>0</v>
      </c>
      <c r="D12" s="156">
        <f>'SO 927'!I35</f>
        <v>0</v>
      </c>
      <c r="E12" s="157">
        <f>'SO 927'!P35</f>
        <v>104.1</v>
      </c>
      <c r="F12" s="157">
        <f>'SO 927'!S35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68</v>
      </c>
      <c r="B13" s="156">
        <f>'SO 927'!L46</f>
        <v>0</v>
      </c>
      <c r="C13" s="156">
        <f>'SO 927'!M46</f>
        <v>0</v>
      </c>
      <c r="D13" s="156">
        <f>'SO 927'!I46</f>
        <v>0</v>
      </c>
      <c r="E13" s="157">
        <f>'SO 927'!P46</f>
        <v>19.5</v>
      </c>
      <c r="F13" s="157">
        <f>'SO 927'!S46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69</v>
      </c>
      <c r="B14" s="156">
        <f>'SO 927'!L55</f>
        <v>0</v>
      </c>
      <c r="C14" s="156">
        <f>'SO 927'!M55</f>
        <v>0</v>
      </c>
      <c r="D14" s="156">
        <f>'SO 927'!I55</f>
        <v>0</v>
      </c>
      <c r="E14" s="157">
        <f>'SO 927'!P55</f>
        <v>2543.6</v>
      </c>
      <c r="F14" s="157">
        <f>'SO 927'!S55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70</v>
      </c>
      <c r="B15" s="156">
        <f>'SO 927'!L63</f>
        <v>0</v>
      </c>
      <c r="C15" s="156">
        <f>'SO 927'!M63</f>
        <v>0</v>
      </c>
      <c r="D15" s="156">
        <f>'SO 927'!I63</f>
        <v>0</v>
      </c>
      <c r="E15" s="157">
        <f>'SO 927'!P63</f>
        <v>0.3</v>
      </c>
      <c r="F15" s="157">
        <f>'SO 927'!S63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71</v>
      </c>
      <c r="B16" s="156">
        <f>'SO 927'!L67</f>
        <v>0</v>
      </c>
      <c r="C16" s="156">
        <f>'SO 927'!M67</f>
        <v>0</v>
      </c>
      <c r="D16" s="156">
        <f>'SO 927'!I67</f>
        <v>0</v>
      </c>
      <c r="E16" s="157">
        <f>'SO 927'!P67</f>
        <v>0</v>
      </c>
      <c r="F16" s="157">
        <f>'SO 927'!S67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2" t="s">
        <v>65</v>
      </c>
      <c r="B17" s="158">
        <f>'SO 927'!L69</f>
        <v>0</v>
      </c>
      <c r="C17" s="158">
        <f>'SO 927'!M69</f>
        <v>0</v>
      </c>
      <c r="D17" s="158">
        <f>'SO 927'!I69</f>
        <v>0</v>
      </c>
      <c r="E17" s="159">
        <f>'SO 927'!P69</f>
        <v>2667.5</v>
      </c>
      <c r="F17" s="159">
        <f>'SO 927'!S69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48"/>
      <c r="C18" s="148"/>
      <c r="D18" s="148"/>
      <c r="E18" s="147"/>
      <c r="F18" s="147"/>
    </row>
    <row r="19" spans="1:26" x14ac:dyDescent="0.25">
      <c r="A19" s="2" t="s">
        <v>72</v>
      </c>
      <c r="B19" s="158">
        <f>'SO 927'!L70</f>
        <v>0</v>
      </c>
      <c r="C19" s="158">
        <f>'SO 927'!M70</f>
        <v>0</v>
      </c>
      <c r="D19" s="158">
        <f>'SO 927'!I70</f>
        <v>0</v>
      </c>
      <c r="E19" s="159">
        <f>'SO 927'!P70</f>
        <v>2667.5</v>
      </c>
      <c r="F19" s="159">
        <f>'SO 927'!S70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B1" workbookViewId="0">
      <pane ySplit="8" topLeftCell="A9" activePane="bottomLeft" state="frozen"/>
      <selection pane="bottomLeft" activeCell="F43" sqref="F43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customWidth="1"/>
    <col min="9" max="9" width="11.7109375" customWidth="1"/>
    <col min="10" max="15" width="0" hidden="1" customWidth="1"/>
    <col min="16" max="16" width="10.85546875" customWidth="1"/>
    <col min="17" max="17" width="0" hidden="1" customWidth="1"/>
    <col min="18" max="18" width="2.7109375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22</v>
      </c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27</v>
      </c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193">
        <v>43654</v>
      </c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54</v>
      </c>
      <c r="H8" s="163" t="s">
        <v>55</v>
      </c>
      <c r="I8" s="163" t="s">
        <v>79</v>
      </c>
      <c r="J8" s="163"/>
      <c r="K8" s="163"/>
      <c r="L8" s="163"/>
      <c r="M8" s="163"/>
      <c r="N8" s="163"/>
      <c r="O8" s="163"/>
      <c r="P8" s="163" t="s">
        <v>80</v>
      </c>
      <c r="Q8" s="160"/>
      <c r="R8" s="160"/>
      <c r="S8" s="163" t="s">
        <v>81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66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94" t="s">
        <v>82</v>
      </c>
      <c r="C11" s="195" t="s">
        <v>83</v>
      </c>
      <c r="D11" s="194" t="s">
        <v>84</v>
      </c>
      <c r="E11" s="194" t="s">
        <v>85</v>
      </c>
      <c r="F11" s="196">
        <v>653.26499999999999</v>
      </c>
      <c r="G11" s="197">
        <v>0</v>
      </c>
      <c r="H11" s="197"/>
      <c r="I11" s="197">
        <f>ROUND(F11*(G11+H11),1)</f>
        <v>0</v>
      </c>
      <c r="J11" s="194">
        <f>ROUND(F11*(N11),1)</f>
        <v>3331.7</v>
      </c>
      <c r="K11" s="198">
        <f>ROUND(F11*(O11),1)</f>
        <v>0</v>
      </c>
      <c r="L11" s="198">
        <f>ROUND(F11*(G11+H11),1)</f>
        <v>0</v>
      </c>
      <c r="M11" s="198"/>
      <c r="N11" s="198">
        <v>5.0999999999999996</v>
      </c>
      <c r="O11" s="198"/>
      <c r="P11" s="199">
        <f>ROUND(F11*(R11),3)</f>
        <v>0</v>
      </c>
      <c r="Q11" s="200"/>
      <c r="R11" s="200">
        <v>0</v>
      </c>
      <c r="S11" s="199">
        <f>ROUND(F11*(X11),3)</f>
        <v>0</v>
      </c>
      <c r="X11">
        <v>0</v>
      </c>
      <c r="Z11">
        <v>0</v>
      </c>
    </row>
    <row r="12" spans="1:26" x14ac:dyDescent="0.25">
      <c r="A12" s="167"/>
      <c r="B12" s="194"/>
      <c r="C12" s="201"/>
      <c r="D12" s="201" t="s">
        <v>179</v>
      </c>
      <c r="E12" s="194"/>
      <c r="F12" s="196">
        <v>653.26499999999999</v>
      </c>
      <c r="G12" s="197"/>
      <c r="H12" s="197"/>
      <c r="I12" s="197"/>
      <c r="J12" s="194"/>
      <c r="K12" s="198"/>
      <c r="L12" s="198"/>
      <c r="M12" s="198"/>
      <c r="N12" s="198"/>
      <c r="O12" s="198"/>
      <c r="P12" s="198"/>
      <c r="Q12" s="202"/>
      <c r="R12" s="202"/>
      <c r="S12" s="198"/>
    </row>
    <row r="13" spans="1:26" ht="24.95" customHeight="1" x14ac:dyDescent="0.25">
      <c r="A13" s="170"/>
      <c r="B13" s="194" t="s">
        <v>82</v>
      </c>
      <c r="C13" s="195" t="s">
        <v>86</v>
      </c>
      <c r="D13" s="194" t="s">
        <v>87</v>
      </c>
      <c r="E13" s="194" t="s">
        <v>85</v>
      </c>
      <c r="F13" s="196">
        <v>85.567999999999998</v>
      </c>
      <c r="G13" s="197">
        <v>0</v>
      </c>
      <c r="H13" s="197"/>
      <c r="I13" s="197">
        <f>ROUND(F13*(G13+H13),1)</f>
        <v>0</v>
      </c>
      <c r="J13" s="194">
        <f>ROUND(F13*(N13),1)</f>
        <v>1891.1</v>
      </c>
      <c r="K13" s="198">
        <f>ROUND(F13*(O13),1)</f>
        <v>0</v>
      </c>
      <c r="L13" s="198">
        <f>ROUND(F13*(G13+H13),1)</f>
        <v>0</v>
      </c>
      <c r="M13" s="198"/>
      <c r="N13" s="198">
        <v>22.1</v>
      </c>
      <c r="O13" s="198"/>
      <c r="P13" s="199">
        <f>ROUND(F13*(R13),3)</f>
        <v>0</v>
      </c>
      <c r="Q13" s="200"/>
      <c r="R13" s="200">
        <v>0</v>
      </c>
      <c r="S13" s="199">
        <f>ROUND(F13*(X13),3)</f>
        <v>0</v>
      </c>
      <c r="X13">
        <v>0</v>
      </c>
      <c r="Z13">
        <v>0</v>
      </c>
    </row>
    <row r="14" spans="1:26" x14ac:dyDescent="0.25">
      <c r="A14" s="167"/>
      <c r="B14" s="194"/>
      <c r="C14" s="201"/>
      <c r="D14" s="201" t="s">
        <v>180</v>
      </c>
      <c r="E14" s="194"/>
      <c r="F14" s="196">
        <v>74.507999999999996</v>
      </c>
      <c r="G14" s="197"/>
      <c r="H14" s="197"/>
      <c r="I14" s="197"/>
      <c r="J14" s="194"/>
      <c r="K14" s="198"/>
      <c r="L14" s="198"/>
      <c r="M14" s="198"/>
      <c r="N14" s="198"/>
      <c r="O14" s="198"/>
      <c r="P14" s="198"/>
      <c r="Q14" s="202"/>
      <c r="R14" s="202"/>
      <c r="S14" s="198"/>
    </row>
    <row r="15" spans="1:26" x14ac:dyDescent="0.25">
      <c r="A15" s="167"/>
      <c r="B15" s="194"/>
      <c r="C15" s="201"/>
      <c r="D15" s="201" t="s">
        <v>170</v>
      </c>
      <c r="E15" s="194"/>
      <c r="F15" s="196">
        <v>11.06</v>
      </c>
      <c r="G15" s="197"/>
      <c r="H15" s="197"/>
      <c r="I15" s="197"/>
      <c r="J15" s="194"/>
      <c r="K15" s="198"/>
      <c r="L15" s="198"/>
      <c r="M15" s="198"/>
      <c r="N15" s="198"/>
      <c r="O15" s="198"/>
      <c r="P15" s="198"/>
      <c r="Q15" s="202"/>
      <c r="R15" s="202"/>
      <c r="S15" s="198"/>
    </row>
    <row r="16" spans="1:26" ht="24.95" customHeight="1" x14ac:dyDescent="0.25">
      <c r="A16" s="170"/>
      <c r="B16" s="194" t="s">
        <v>82</v>
      </c>
      <c r="C16" s="195" t="s">
        <v>88</v>
      </c>
      <c r="D16" s="194" t="s">
        <v>89</v>
      </c>
      <c r="E16" s="194" t="s">
        <v>85</v>
      </c>
      <c r="F16" s="196">
        <v>85.567999999999998</v>
      </c>
      <c r="G16" s="197">
        <v>0</v>
      </c>
      <c r="H16" s="197"/>
      <c r="I16" s="197">
        <f>ROUND(F16*(G16+H16),1)</f>
        <v>0</v>
      </c>
      <c r="J16" s="194">
        <f>ROUND(F16*(N16),1)</f>
        <v>530.5</v>
      </c>
      <c r="K16" s="198">
        <f>ROUND(F16*(O16),1)</f>
        <v>0</v>
      </c>
      <c r="L16" s="198">
        <f>ROUND(F16*(G16+H16),1)</f>
        <v>0</v>
      </c>
      <c r="M16" s="198"/>
      <c r="N16" s="198">
        <v>6.2</v>
      </c>
      <c r="O16" s="198"/>
      <c r="P16" s="199">
        <f>ROUND(F16*(R16),3)</f>
        <v>0</v>
      </c>
      <c r="Q16" s="200"/>
      <c r="R16" s="200">
        <v>0</v>
      </c>
      <c r="S16" s="199">
        <f>ROUND(F16*(X16),3)</f>
        <v>0</v>
      </c>
      <c r="X16">
        <v>0</v>
      </c>
      <c r="Z16">
        <v>0</v>
      </c>
    </row>
    <row r="17" spans="1:26" x14ac:dyDescent="0.25">
      <c r="A17" s="167"/>
      <c r="B17" s="194"/>
      <c r="C17" s="201"/>
      <c r="D17" s="201"/>
      <c r="E17" s="194"/>
      <c r="F17" s="196">
        <v>85.567999999999998</v>
      </c>
      <c r="G17" s="197"/>
      <c r="H17" s="197"/>
      <c r="I17" s="197"/>
      <c r="J17" s="194"/>
      <c r="K17" s="198"/>
      <c r="L17" s="198"/>
      <c r="M17" s="198"/>
      <c r="N17" s="198"/>
      <c r="O17" s="198"/>
      <c r="P17" s="198"/>
      <c r="Q17" s="202" t="s">
        <v>90</v>
      </c>
      <c r="R17" s="202"/>
      <c r="S17" s="198"/>
    </row>
    <row r="18" spans="1:26" ht="24.95" customHeight="1" x14ac:dyDescent="0.25">
      <c r="A18" s="170"/>
      <c r="B18" s="194" t="s">
        <v>82</v>
      </c>
      <c r="C18" s="195" t="s">
        <v>91</v>
      </c>
      <c r="D18" s="194" t="s">
        <v>92</v>
      </c>
      <c r="E18" s="194" t="s">
        <v>85</v>
      </c>
      <c r="F18" s="196">
        <v>448.59300000000002</v>
      </c>
      <c r="G18" s="197">
        <v>0</v>
      </c>
      <c r="H18" s="197"/>
      <c r="I18" s="197">
        <f>ROUND(F18*(G18+H18),1)</f>
        <v>0</v>
      </c>
      <c r="J18" s="194">
        <f>ROUND(F18*(N18),1)</f>
        <v>1973.8</v>
      </c>
      <c r="K18" s="198">
        <f>ROUND(F18*(O18),1)</f>
        <v>0</v>
      </c>
      <c r="L18" s="198">
        <f>ROUND(F18*(G18+H18),1)</f>
        <v>0</v>
      </c>
      <c r="M18" s="198"/>
      <c r="N18" s="198">
        <v>4.4000000000000004</v>
      </c>
      <c r="O18" s="198"/>
      <c r="P18" s="199">
        <f>ROUND(F18*(R18),3)</f>
        <v>0</v>
      </c>
      <c r="Q18" s="200"/>
      <c r="R18" s="200">
        <v>0</v>
      </c>
      <c r="S18" s="199">
        <f>ROUND(F18*(X18),3)</f>
        <v>0</v>
      </c>
      <c r="X18">
        <v>0</v>
      </c>
      <c r="Z18">
        <v>0</v>
      </c>
    </row>
    <row r="19" spans="1:26" ht="12" customHeight="1" x14ac:dyDescent="0.25">
      <c r="A19" s="167"/>
      <c r="B19" s="194"/>
      <c r="C19" s="201"/>
      <c r="D19" s="201" t="s">
        <v>93</v>
      </c>
      <c r="E19" s="194"/>
      <c r="F19" s="196"/>
      <c r="G19" s="197"/>
      <c r="H19" s="197"/>
      <c r="I19" s="197"/>
      <c r="J19" s="194"/>
      <c r="K19" s="198"/>
      <c r="L19" s="198"/>
      <c r="M19" s="198"/>
      <c r="N19" s="198"/>
      <c r="O19" s="198"/>
      <c r="P19" s="198"/>
      <c r="Q19" s="202"/>
      <c r="R19" s="202"/>
      <c r="S19" s="198"/>
    </row>
    <row r="20" spans="1:26" x14ac:dyDescent="0.25">
      <c r="A20" s="167"/>
      <c r="B20" s="194"/>
      <c r="C20" s="194"/>
      <c r="D20" s="194" t="s">
        <v>181</v>
      </c>
      <c r="E20" s="194"/>
      <c r="F20" s="196">
        <v>448.59300000000002</v>
      </c>
      <c r="G20" s="197"/>
      <c r="H20" s="197"/>
      <c r="I20" s="197"/>
      <c r="J20" s="194"/>
      <c r="K20" s="198"/>
      <c r="L20" s="198"/>
      <c r="M20" s="198"/>
      <c r="N20" s="198"/>
      <c r="O20" s="198"/>
      <c r="P20" s="198"/>
      <c r="Q20" s="202"/>
      <c r="R20" s="202"/>
      <c r="S20" s="198"/>
    </row>
    <row r="21" spans="1:26" ht="24.95" customHeight="1" x14ac:dyDescent="0.25">
      <c r="A21" s="170"/>
      <c r="B21" s="194" t="s">
        <v>82</v>
      </c>
      <c r="C21" s="195" t="s">
        <v>94</v>
      </c>
      <c r="D21" s="194" t="s">
        <v>95</v>
      </c>
      <c r="E21" s="194" t="s">
        <v>85</v>
      </c>
      <c r="F21" s="196">
        <v>33.700000000000003</v>
      </c>
      <c r="G21" s="197">
        <v>0</v>
      </c>
      <c r="H21" s="197"/>
      <c r="I21" s="197">
        <f>ROUND(F21*(G21+H21),1)</f>
        <v>0</v>
      </c>
      <c r="J21" s="194">
        <f>ROUND(F21*(N21),1)</f>
        <v>670.6</v>
      </c>
      <c r="K21" s="198">
        <f>ROUND(F21*(O21),1)</f>
        <v>0</v>
      </c>
      <c r="L21" s="198">
        <f>ROUND(F21*(G21+H21),1)</f>
        <v>0</v>
      </c>
      <c r="M21" s="198"/>
      <c r="N21" s="198">
        <v>19.899999999999999</v>
      </c>
      <c r="O21" s="198"/>
      <c r="P21" s="199">
        <f>ROUND(F21*(R21),3)</f>
        <v>0</v>
      </c>
      <c r="Q21" s="200"/>
      <c r="R21" s="200">
        <v>0</v>
      </c>
      <c r="S21" s="199">
        <f>ROUND(F21*(X21),3)</f>
        <v>0</v>
      </c>
      <c r="X21">
        <v>0</v>
      </c>
      <c r="Z21">
        <v>0</v>
      </c>
    </row>
    <row r="22" spans="1:26" x14ac:dyDescent="0.25">
      <c r="A22" s="167"/>
      <c r="B22" s="194"/>
      <c r="C22" s="201"/>
      <c r="D22" s="194" t="s">
        <v>182</v>
      </c>
      <c r="E22" s="194"/>
      <c r="F22" s="196">
        <v>33.700000000000003</v>
      </c>
      <c r="G22" s="197"/>
      <c r="H22" s="197"/>
      <c r="I22" s="197"/>
      <c r="J22" s="194"/>
      <c r="K22" s="198"/>
      <c r="L22" s="198"/>
      <c r="M22" s="198"/>
      <c r="N22" s="198"/>
      <c r="O22" s="198"/>
      <c r="P22" s="198"/>
      <c r="Q22" s="202"/>
      <c r="R22" s="202"/>
      <c r="S22" s="198"/>
    </row>
    <row r="23" spans="1:26" ht="24.95" customHeight="1" x14ac:dyDescent="0.25">
      <c r="A23" s="170"/>
      <c r="B23" s="194" t="s">
        <v>82</v>
      </c>
      <c r="C23" s="195" t="s">
        <v>96</v>
      </c>
      <c r="D23" s="194" t="s">
        <v>97</v>
      </c>
      <c r="E23" s="194" t="s">
        <v>98</v>
      </c>
      <c r="F23" s="196">
        <v>3</v>
      </c>
      <c r="G23" s="197">
        <v>0</v>
      </c>
      <c r="H23" s="197"/>
      <c r="I23" s="197">
        <f>ROUND(F23*(G23+H23),1)</f>
        <v>0</v>
      </c>
      <c r="J23" s="194">
        <f>ROUND(F23*(N23),1)</f>
        <v>20.399999999999999</v>
      </c>
      <c r="K23" s="198">
        <f>ROUND(F23*(O23),1)</f>
        <v>0</v>
      </c>
      <c r="L23" s="198">
        <f>ROUND(F23*(G23+H23),1)</f>
        <v>0</v>
      </c>
      <c r="M23" s="198"/>
      <c r="N23" s="198">
        <v>6.8</v>
      </c>
      <c r="O23" s="198"/>
      <c r="P23" s="199">
        <f>ROUND(F23*(R23),3)</f>
        <v>0</v>
      </c>
      <c r="Q23" s="200"/>
      <c r="R23" s="200">
        <v>0</v>
      </c>
      <c r="S23" s="199">
        <f>ROUND(F23*(X23),3)</f>
        <v>0</v>
      </c>
      <c r="X23">
        <v>0</v>
      </c>
      <c r="Z23">
        <v>0</v>
      </c>
    </row>
    <row r="24" spans="1:26" ht="24.95" customHeight="1" x14ac:dyDescent="0.25">
      <c r="A24" s="170"/>
      <c r="B24" s="194" t="s">
        <v>82</v>
      </c>
      <c r="C24" s="195" t="s">
        <v>99</v>
      </c>
      <c r="D24" s="194" t="s">
        <v>100</v>
      </c>
      <c r="E24" s="194" t="s">
        <v>101</v>
      </c>
      <c r="F24" s="196">
        <v>33.700000000000003</v>
      </c>
      <c r="G24" s="197">
        <v>0</v>
      </c>
      <c r="H24" s="197"/>
      <c r="I24" s="197">
        <f>ROUND(F24*(G24+H24),1)</f>
        <v>0</v>
      </c>
      <c r="J24" s="194">
        <f>ROUND(F24*(N24),1)</f>
        <v>13.5</v>
      </c>
      <c r="K24" s="198">
        <f>ROUND(F24*(O24),1)</f>
        <v>0</v>
      </c>
      <c r="L24" s="198">
        <f>ROUND(F24*(G24+H24),1)</f>
        <v>0</v>
      </c>
      <c r="M24" s="198"/>
      <c r="N24" s="198">
        <v>0.4</v>
      </c>
      <c r="O24" s="198"/>
      <c r="P24" s="199">
        <f>ROUND(F24*(R24),3)</f>
        <v>0</v>
      </c>
      <c r="Q24" s="200"/>
      <c r="R24" s="200">
        <v>0</v>
      </c>
      <c r="S24" s="199">
        <f>ROUND(F24*(X24),3)</f>
        <v>0</v>
      </c>
      <c r="X24">
        <v>0</v>
      </c>
      <c r="Z24">
        <v>0</v>
      </c>
    </row>
    <row r="25" spans="1:26" x14ac:dyDescent="0.25">
      <c r="A25" s="167"/>
      <c r="B25" s="194"/>
      <c r="C25" s="201"/>
      <c r="D25" s="201" t="s">
        <v>171</v>
      </c>
      <c r="E25" s="194"/>
      <c r="F25" s="196">
        <v>2115.835</v>
      </c>
      <c r="G25" s="197"/>
      <c r="H25" s="197"/>
      <c r="I25" s="197"/>
      <c r="J25" s="194"/>
      <c r="K25" s="198"/>
      <c r="L25" s="198"/>
      <c r="M25" s="198"/>
      <c r="N25" s="198"/>
      <c r="O25" s="198"/>
      <c r="P25" s="198"/>
      <c r="Q25" s="202"/>
      <c r="R25" s="202"/>
      <c r="S25" s="198"/>
    </row>
    <row r="26" spans="1:26" x14ac:dyDescent="0.25">
      <c r="A26" s="155"/>
      <c r="B26" s="203"/>
      <c r="C26" s="203"/>
      <c r="D26" s="203" t="s">
        <v>66</v>
      </c>
      <c r="E26" s="203"/>
      <c r="F26" s="199"/>
      <c r="G26" s="204">
        <f>ROUND((SUM(L10:L25))/1,1)</f>
        <v>0</v>
      </c>
      <c r="H26" s="204">
        <f>ROUND((SUM(M10:M25))/1,1)</f>
        <v>0</v>
      </c>
      <c r="I26" s="204">
        <f>ROUND((SUM(I10:I25))/1,1)</f>
        <v>0</v>
      </c>
      <c r="J26" s="203"/>
      <c r="K26" s="203"/>
      <c r="L26" s="203">
        <f>ROUND((SUM(L10:L25))/1,1)</f>
        <v>0</v>
      </c>
      <c r="M26" s="203">
        <f>ROUND((SUM(M10:M25))/1,1)</f>
        <v>0</v>
      </c>
      <c r="N26" s="203"/>
      <c r="O26" s="203"/>
      <c r="P26" s="205">
        <f>ROUND((SUM(P10:P25))/1,1)</f>
        <v>0</v>
      </c>
      <c r="Q26" s="206"/>
      <c r="R26" s="206"/>
      <c r="S26" s="205">
        <f>ROUND((SUM(S10:S25))/1,1)</f>
        <v>0</v>
      </c>
      <c r="T26" s="152"/>
      <c r="U26" s="152"/>
      <c r="V26" s="152"/>
      <c r="W26" s="152"/>
      <c r="X26" s="152"/>
      <c r="Y26" s="152"/>
      <c r="Z26" s="152"/>
    </row>
    <row r="27" spans="1:26" x14ac:dyDescent="0.25">
      <c r="A27" s="1"/>
      <c r="B27" s="198"/>
      <c r="C27" s="198"/>
      <c r="D27" s="198"/>
      <c r="E27" s="198"/>
      <c r="F27" s="207"/>
      <c r="G27" s="208"/>
      <c r="H27" s="208"/>
      <c r="I27" s="208"/>
      <c r="J27" s="198"/>
      <c r="K27" s="198"/>
      <c r="L27" s="198"/>
      <c r="M27" s="198"/>
      <c r="N27" s="198"/>
      <c r="O27" s="198"/>
      <c r="P27" s="198"/>
      <c r="Q27" s="202"/>
      <c r="R27" s="202"/>
      <c r="S27" s="198"/>
    </row>
    <row r="28" spans="1:26" x14ac:dyDescent="0.25">
      <c r="A28" s="155"/>
      <c r="B28" s="203"/>
      <c r="C28" s="203"/>
      <c r="D28" s="203" t="s">
        <v>67</v>
      </c>
      <c r="E28" s="203"/>
      <c r="F28" s="199"/>
      <c r="G28" s="209"/>
      <c r="H28" s="209"/>
      <c r="I28" s="209"/>
      <c r="J28" s="203"/>
      <c r="K28" s="203"/>
      <c r="L28" s="203"/>
      <c r="M28" s="203"/>
      <c r="N28" s="203"/>
      <c r="O28" s="203"/>
      <c r="P28" s="203"/>
      <c r="Q28" s="206"/>
      <c r="R28" s="206"/>
      <c r="S28" s="203"/>
      <c r="T28" s="152"/>
      <c r="U28" s="152"/>
      <c r="V28" s="152"/>
      <c r="W28" s="152"/>
      <c r="X28" s="152"/>
      <c r="Y28" s="152"/>
      <c r="Z28" s="152"/>
    </row>
    <row r="29" spans="1:26" ht="24.95" customHeight="1" x14ac:dyDescent="0.25">
      <c r="A29" s="170"/>
      <c r="B29" s="194" t="s">
        <v>102</v>
      </c>
      <c r="C29" s="195" t="s">
        <v>103</v>
      </c>
      <c r="D29" s="194" t="s">
        <v>104</v>
      </c>
      <c r="E29" s="194" t="s">
        <v>105</v>
      </c>
      <c r="F29" s="196">
        <v>42.991999999999997</v>
      </c>
      <c r="G29" s="197">
        <v>0</v>
      </c>
      <c r="H29" s="197"/>
      <c r="I29" s="197">
        <f>ROUND(F29*(G29+H29),1)</f>
        <v>0</v>
      </c>
      <c r="J29" s="194">
        <f>ROUND(F29*(N29),1)</f>
        <v>5116</v>
      </c>
      <c r="K29" s="198">
        <f>ROUND(F29*(O29),1)</f>
        <v>0</v>
      </c>
      <c r="L29" s="198">
        <f>ROUND(F29*(G29+H29),1)</f>
        <v>0</v>
      </c>
      <c r="M29" s="198"/>
      <c r="N29" s="198">
        <v>119</v>
      </c>
      <c r="O29" s="198"/>
      <c r="P29" s="199">
        <f>ROUND(F29*(R29),3)</f>
        <v>103.95</v>
      </c>
      <c r="Q29" s="200"/>
      <c r="R29" s="200">
        <v>2.4178999999999999</v>
      </c>
      <c r="S29" s="199">
        <f>ROUND(F29*(X29),3)</f>
        <v>0</v>
      </c>
      <c r="X29">
        <v>0</v>
      </c>
      <c r="Z29">
        <v>0</v>
      </c>
    </row>
    <row r="30" spans="1:26" x14ac:dyDescent="0.25">
      <c r="A30" s="167"/>
      <c r="B30" s="194"/>
      <c r="C30" s="201"/>
      <c r="D30" s="201" t="s">
        <v>183</v>
      </c>
      <c r="E30" s="194"/>
      <c r="F30" s="196">
        <v>31.931999999999999</v>
      </c>
      <c r="G30" s="197"/>
      <c r="H30" s="197"/>
      <c r="I30" s="197"/>
      <c r="J30" s="194"/>
      <c r="K30" s="198"/>
      <c r="L30" s="198"/>
      <c r="M30" s="198"/>
      <c r="N30" s="198"/>
      <c r="O30" s="198"/>
      <c r="P30" s="198"/>
      <c r="Q30" s="202"/>
      <c r="R30" s="202"/>
      <c r="S30" s="198"/>
    </row>
    <row r="31" spans="1:26" x14ac:dyDescent="0.25">
      <c r="A31" s="167"/>
      <c r="B31" s="194"/>
      <c r="C31" s="201"/>
      <c r="D31" s="201" t="s">
        <v>170</v>
      </c>
      <c r="E31" s="194"/>
      <c r="F31" s="196">
        <v>11.06</v>
      </c>
      <c r="G31" s="197"/>
      <c r="H31" s="197"/>
      <c r="I31" s="197"/>
      <c r="J31" s="194"/>
      <c r="K31" s="198"/>
      <c r="L31" s="198"/>
      <c r="M31" s="198"/>
      <c r="N31" s="198"/>
      <c r="O31" s="198"/>
      <c r="P31" s="198"/>
      <c r="Q31" s="202"/>
      <c r="R31" s="202"/>
      <c r="S31" s="198"/>
    </row>
    <row r="32" spans="1:26" ht="24.95" customHeight="1" x14ac:dyDescent="0.25">
      <c r="A32" s="170"/>
      <c r="B32" s="194" t="s">
        <v>102</v>
      </c>
      <c r="C32" s="195" t="s">
        <v>106</v>
      </c>
      <c r="D32" s="194" t="s">
        <v>107</v>
      </c>
      <c r="E32" s="194" t="s">
        <v>101</v>
      </c>
      <c r="F32" s="196">
        <v>50.744999999999997</v>
      </c>
      <c r="G32" s="197">
        <v>0</v>
      </c>
      <c r="H32" s="197"/>
      <c r="I32" s="197">
        <f>ROUND(F32*(G32+H32),1)</f>
        <v>0</v>
      </c>
      <c r="J32" s="194">
        <f>ROUND(F32*(N32),1)</f>
        <v>746</v>
      </c>
      <c r="K32" s="198">
        <f>ROUND(F32*(O32),1)</f>
        <v>0</v>
      </c>
      <c r="L32" s="198">
        <f>ROUND(F32*(G32+H32),1)</f>
        <v>0</v>
      </c>
      <c r="M32" s="198"/>
      <c r="N32" s="198">
        <v>14.7</v>
      </c>
      <c r="O32" s="198"/>
      <c r="P32" s="199">
        <f>ROUND(F32*(R32),3)</f>
        <v>0.122</v>
      </c>
      <c r="Q32" s="200"/>
      <c r="R32" s="200">
        <v>2.3999999999999998E-3</v>
      </c>
      <c r="S32" s="199">
        <f>ROUND(F32*(X32),3)</f>
        <v>0</v>
      </c>
      <c r="X32">
        <v>0</v>
      </c>
      <c r="Z32">
        <v>0</v>
      </c>
    </row>
    <row r="33" spans="1:26" x14ac:dyDescent="0.25">
      <c r="A33" s="167"/>
      <c r="B33" s="194"/>
      <c r="C33" s="201"/>
      <c r="D33" s="201" t="s">
        <v>184</v>
      </c>
      <c r="E33" s="194"/>
      <c r="F33" s="196">
        <v>26.61</v>
      </c>
      <c r="G33" s="197"/>
      <c r="H33" s="197"/>
      <c r="I33" s="197"/>
      <c r="J33" s="194"/>
      <c r="K33" s="198"/>
      <c r="L33" s="198"/>
      <c r="M33" s="198"/>
      <c r="N33" s="198"/>
      <c r="O33" s="198"/>
      <c r="P33" s="198"/>
      <c r="Q33" s="202"/>
      <c r="R33" s="202"/>
      <c r="S33" s="198"/>
    </row>
    <row r="34" spans="1:26" x14ac:dyDescent="0.25">
      <c r="A34" s="167"/>
      <c r="B34" s="194"/>
      <c r="C34" s="201"/>
      <c r="D34" s="201" t="s">
        <v>172</v>
      </c>
      <c r="E34" s="194"/>
      <c r="F34" s="196">
        <v>24.135000000000002</v>
      </c>
      <c r="G34" s="197"/>
      <c r="H34" s="197"/>
      <c r="I34" s="197"/>
      <c r="J34" s="194"/>
      <c r="K34" s="198"/>
      <c r="L34" s="198"/>
      <c r="M34" s="198"/>
      <c r="N34" s="198"/>
      <c r="O34" s="198"/>
      <c r="P34" s="198"/>
      <c r="Q34" s="202"/>
      <c r="R34" s="202"/>
      <c r="S34" s="198"/>
    </row>
    <row r="35" spans="1:26" x14ac:dyDescent="0.25">
      <c r="A35" s="155"/>
      <c r="B35" s="203"/>
      <c r="C35" s="203"/>
      <c r="D35" s="203" t="s">
        <v>67</v>
      </c>
      <c r="E35" s="203"/>
      <c r="F35" s="199"/>
      <c r="G35" s="204">
        <f>ROUND((SUM(L28:L34))/1,1)</f>
        <v>0</v>
      </c>
      <c r="H35" s="204">
        <f>ROUND((SUM(M28:M34))/1,1)</f>
        <v>0</v>
      </c>
      <c r="I35" s="204">
        <f>ROUND((SUM(I28:I34))/1,1)</f>
        <v>0</v>
      </c>
      <c r="J35" s="203"/>
      <c r="K35" s="203"/>
      <c r="L35" s="203">
        <f>ROUND((SUM(L28:L34))/1,1)</f>
        <v>0</v>
      </c>
      <c r="M35" s="203">
        <f>ROUND((SUM(M28:M34))/1,1)</f>
        <v>0</v>
      </c>
      <c r="N35" s="203"/>
      <c r="O35" s="203"/>
      <c r="P35" s="205">
        <f>ROUND((SUM(P28:P34))/1,1)</f>
        <v>104.1</v>
      </c>
      <c r="Q35" s="206"/>
      <c r="R35" s="206"/>
      <c r="S35" s="205">
        <f>ROUND((SUM(S28:S34))/1,1)</f>
        <v>0</v>
      </c>
      <c r="T35" s="152"/>
      <c r="U35" s="152"/>
      <c r="V35" s="152"/>
      <c r="W35" s="152"/>
      <c r="X35" s="152"/>
      <c r="Y35" s="152"/>
      <c r="Z35" s="152"/>
    </row>
    <row r="36" spans="1:26" x14ac:dyDescent="0.25">
      <c r="A36" s="1"/>
      <c r="B36" s="198"/>
      <c r="C36" s="198"/>
      <c r="D36" s="198"/>
      <c r="E36" s="198"/>
      <c r="F36" s="207"/>
      <c r="G36" s="208"/>
      <c r="H36" s="208"/>
      <c r="I36" s="208"/>
      <c r="J36" s="198"/>
      <c r="K36" s="198"/>
      <c r="L36" s="198"/>
      <c r="M36" s="198"/>
      <c r="N36" s="198"/>
      <c r="O36" s="198"/>
      <c r="P36" s="198"/>
      <c r="Q36" s="202"/>
      <c r="R36" s="202"/>
      <c r="S36" s="198"/>
    </row>
    <row r="37" spans="1:26" x14ac:dyDescent="0.25">
      <c r="A37" s="155"/>
      <c r="B37" s="203"/>
      <c r="C37" s="203"/>
      <c r="D37" s="203" t="s">
        <v>68</v>
      </c>
      <c r="E37" s="203"/>
      <c r="F37" s="199"/>
      <c r="G37" s="209"/>
      <c r="H37" s="209"/>
      <c r="I37" s="209"/>
      <c r="J37" s="203"/>
      <c r="K37" s="203"/>
      <c r="L37" s="203"/>
      <c r="M37" s="203"/>
      <c r="N37" s="203"/>
      <c r="O37" s="203"/>
      <c r="P37" s="203"/>
      <c r="Q37" s="206"/>
      <c r="R37" s="206"/>
      <c r="S37" s="203"/>
      <c r="T37" s="152"/>
      <c r="U37" s="152"/>
      <c r="V37" s="152"/>
      <c r="W37" s="152"/>
      <c r="X37" s="152"/>
      <c r="Y37" s="152"/>
      <c r="Z37" s="152"/>
    </row>
    <row r="38" spans="1:26" ht="24.95" customHeight="1" x14ac:dyDescent="0.25">
      <c r="A38" s="170"/>
      <c r="B38" s="194" t="s">
        <v>102</v>
      </c>
      <c r="C38" s="195" t="s">
        <v>108</v>
      </c>
      <c r="D38" s="194" t="s">
        <v>109</v>
      </c>
      <c r="E38" s="194" t="s">
        <v>85</v>
      </c>
      <c r="F38" s="196">
        <v>118</v>
      </c>
      <c r="G38" s="197">
        <v>0</v>
      </c>
      <c r="H38" s="197"/>
      <c r="I38" s="197">
        <f>ROUND(F38*(G38+H38),1)</f>
        <v>0</v>
      </c>
      <c r="J38" s="194">
        <f>ROUND(F38*(N38),1)</f>
        <v>15694</v>
      </c>
      <c r="K38" s="198">
        <f>ROUND(F38*(O38),1)</f>
        <v>0</v>
      </c>
      <c r="L38" s="198">
        <f>ROUND(F38*(G38+H38),1)</f>
        <v>0</v>
      </c>
      <c r="M38" s="198"/>
      <c r="N38" s="198">
        <v>133</v>
      </c>
      <c r="O38" s="198"/>
      <c r="P38" s="199">
        <f>ROUND(F38*(R38),3)</f>
        <v>12.231999999999999</v>
      </c>
      <c r="Q38" s="200"/>
      <c r="R38" s="200">
        <v>0.103657300000009</v>
      </c>
      <c r="S38" s="199">
        <f>ROUND(F38*(X38),3)</f>
        <v>0</v>
      </c>
      <c r="X38">
        <v>0</v>
      </c>
      <c r="Z38">
        <v>0</v>
      </c>
    </row>
    <row r="39" spans="1:26" x14ac:dyDescent="0.25">
      <c r="A39" s="167"/>
      <c r="B39" s="194"/>
      <c r="C39" s="201"/>
      <c r="D39" s="201" t="s">
        <v>188</v>
      </c>
      <c r="E39" s="194"/>
      <c r="F39" s="196">
        <v>118</v>
      </c>
      <c r="G39" s="197"/>
      <c r="H39" s="197"/>
      <c r="I39" s="197"/>
      <c r="J39" s="194"/>
      <c r="K39" s="198"/>
      <c r="L39" s="198"/>
      <c r="M39" s="198"/>
      <c r="N39" s="198"/>
      <c r="O39" s="198"/>
      <c r="P39" s="198"/>
      <c r="Q39" s="202"/>
      <c r="R39" s="202"/>
      <c r="S39" s="198"/>
    </row>
    <row r="40" spans="1:26" ht="24.95" customHeight="1" x14ac:dyDescent="0.25">
      <c r="A40" s="170"/>
      <c r="B40" s="194" t="s">
        <v>102</v>
      </c>
      <c r="C40" s="195" t="s">
        <v>110</v>
      </c>
      <c r="D40" s="194" t="s">
        <v>111</v>
      </c>
      <c r="E40" s="194" t="s">
        <v>85</v>
      </c>
      <c r="F40" s="196">
        <v>11.2</v>
      </c>
      <c r="G40" s="197">
        <v>0</v>
      </c>
      <c r="H40" s="197"/>
      <c r="I40" s="197">
        <f>ROUND(F40*(G40+H40),1)</f>
        <v>0</v>
      </c>
      <c r="J40" s="194">
        <f>ROUND(F40*(N40),1)</f>
        <v>1524.3</v>
      </c>
      <c r="K40" s="198">
        <f>ROUND(F40*(O40),1)</f>
        <v>0</v>
      </c>
      <c r="L40" s="198">
        <f>ROUND(F40*(G40+H40),1)</f>
        <v>0</v>
      </c>
      <c r="M40" s="198"/>
      <c r="N40" s="198">
        <v>136.1</v>
      </c>
      <c r="O40" s="198"/>
      <c r="P40" s="199">
        <f>ROUND(F40*(R40),3)</f>
        <v>1.161</v>
      </c>
      <c r="Q40" s="200"/>
      <c r="R40" s="200">
        <v>0.10365000000001599</v>
      </c>
      <c r="S40" s="199">
        <f>ROUND(F40*(X40),3)</f>
        <v>0</v>
      </c>
      <c r="X40">
        <v>0</v>
      </c>
      <c r="Z40">
        <v>0</v>
      </c>
    </row>
    <row r="41" spans="1:26" x14ac:dyDescent="0.25">
      <c r="A41" s="167"/>
      <c r="B41" s="194"/>
      <c r="C41" s="201"/>
      <c r="D41" s="201" t="s">
        <v>173</v>
      </c>
      <c r="E41" s="194"/>
      <c r="F41" s="196">
        <v>11.2</v>
      </c>
      <c r="G41" s="197"/>
      <c r="H41" s="197"/>
      <c r="I41" s="197"/>
      <c r="J41" s="194"/>
      <c r="K41" s="198"/>
      <c r="L41" s="198"/>
      <c r="M41" s="198"/>
      <c r="N41" s="198"/>
      <c r="O41" s="198"/>
      <c r="P41" s="198"/>
      <c r="Q41" s="202"/>
      <c r="R41" s="202"/>
      <c r="S41" s="198"/>
    </row>
    <row r="42" spans="1:26" ht="24.95" customHeight="1" x14ac:dyDescent="0.25">
      <c r="A42" s="170"/>
      <c r="B42" s="194" t="s">
        <v>102</v>
      </c>
      <c r="C42" s="195" t="s">
        <v>112</v>
      </c>
      <c r="D42" s="194" t="s">
        <v>192</v>
      </c>
      <c r="E42" s="194" t="s">
        <v>113</v>
      </c>
      <c r="F42" s="196">
        <v>2.7839999999999998</v>
      </c>
      <c r="G42" s="197">
        <v>0</v>
      </c>
      <c r="H42" s="197"/>
      <c r="I42" s="197">
        <f>ROUND(F42*(G42+H42),1)</f>
        <v>0</v>
      </c>
      <c r="J42" s="194">
        <f>ROUND(F42*(N42),1)</f>
        <v>3610</v>
      </c>
      <c r="K42" s="198">
        <f>ROUND(F42*(O42),1)</f>
        <v>0</v>
      </c>
      <c r="L42" s="198">
        <f>ROUND(F42*(G42+H42),1)</f>
        <v>0</v>
      </c>
      <c r="M42" s="198"/>
      <c r="N42" s="198">
        <v>1296.7</v>
      </c>
      <c r="O42" s="198"/>
      <c r="P42" s="199">
        <f>ROUND(F42*(R42),3)</f>
        <v>2.9889999999999999</v>
      </c>
      <c r="Q42" s="200"/>
      <c r="R42" s="200">
        <v>1.07348</v>
      </c>
      <c r="S42" s="199">
        <f>ROUND(F42*(X42),3)</f>
        <v>0</v>
      </c>
      <c r="X42">
        <v>0</v>
      </c>
      <c r="Z42">
        <v>0</v>
      </c>
    </row>
    <row r="43" spans="1:26" x14ac:dyDescent="0.25">
      <c r="A43" s="167"/>
      <c r="B43" s="194"/>
      <c r="C43" s="201"/>
      <c r="D43" s="201" t="s">
        <v>193</v>
      </c>
      <c r="E43" s="194"/>
      <c r="F43" s="196">
        <v>2.7839999999999998</v>
      </c>
      <c r="G43" s="197"/>
      <c r="H43" s="197"/>
      <c r="I43" s="197"/>
      <c r="J43" s="194"/>
      <c r="K43" s="198"/>
      <c r="L43" s="198"/>
      <c r="M43" s="198"/>
      <c r="N43" s="198"/>
      <c r="O43" s="198"/>
      <c r="P43" s="198"/>
      <c r="Q43" s="202"/>
      <c r="R43" s="202"/>
      <c r="S43" s="198"/>
    </row>
    <row r="44" spans="1:26" ht="24.95" customHeight="1" x14ac:dyDescent="0.25">
      <c r="A44" s="170"/>
      <c r="B44" s="194" t="s">
        <v>102</v>
      </c>
      <c r="C44" s="195" t="s">
        <v>114</v>
      </c>
      <c r="D44" s="194" t="s">
        <v>115</v>
      </c>
      <c r="E44" s="194" t="s">
        <v>113</v>
      </c>
      <c r="F44" s="196">
        <v>2.976</v>
      </c>
      <c r="G44" s="197">
        <v>0</v>
      </c>
      <c r="H44" s="197"/>
      <c r="I44" s="197">
        <f>ROUND(F44*(G44+H44),1)</f>
        <v>0</v>
      </c>
      <c r="J44" s="194">
        <f>ROUND(F44*(N44),1)</f>
        <v>3744.1</v>
      </c>
      <c r="K44" s="198">
        <f>ROUND(F44*(O44),1)</f>
        <v>0</v>
      </c>
      <c r="L44" s="198">
        <f>ROUND(F44*(G44+H44),1)</f>
        <v>0</v>
      </c>
      <c r="M44" s="198"/>
      <c r="N44" s="198">
        <v>1258.0999999999999</v>
      </c>
      <c r="O44" s="198"/>
      <c r="P44" s="199">
        <f>ROUND(F44*(R44),3)</f>
        <v>3.0779999999999998</v>
      </c>
      <c r="Q44" s="200"/>
      <c r="R44" s="200">
        <v>1.0343</v>
      </c>
      <c r="S44" s="199">
        <f>ROUND(F44*(X44),3)</f>
        <v>0</v>
      </c>
      <c r="X44">
        <v>0</v>
      </c>
      <c r="Z44">
        <v>0</v>
      </c>
    </row>
    <row r="45" spans="1:26" x14ac:dyDescent="0.25">
      <c r="A45" s="167"/>
      <c r="B45" s="194"/>
      <c r="C45" s="201"/>
      <c r="D45" s="201" t="s">
        <v>187</v>
      </c>
      <c r="E45" s="194"/>
      <c r="F45" s="196">
        <v>2.976</v>
      </c>
      <c r="G45" s="197"/>
      <c r="H45" s="197"/>
      <c r="I45" s="197"/>
      <c r="J45" s="194"/>
      <c r="K45" s="198"/>
      <c r="L45" s="198"/>
      <c r="M45" s="198"/>
      <c r="N45" s="198"/>
      <c r="O45" s="198"/>
      <c r="P45" s="198"/>
      <c r="Q45" s="202"/>
      <c r="R45" s="202"/>
      <c r="S45" s="198"/>
    </row>
    <row r="46" spans="1:26" x14ac:dyDescent="0.25">
      <c r="A46" s="155"/>
      <c r="B46" s="203"/>
      <c r="C46" s="203"/>
      <c r="D46" s="203" t="s">
        <v>68</v>
      </c>
      <c r="E46" s="203"/>
      <c r="F46" s="199"/>
      <c r="G46" s="204">
        <f>ROUND((SUM(L37:L45))/1,1)</f>
        <v>0</v>
      </c>
      <c r="H46" s="204">
        <f>ROUND((SUM(M37:M45))/1,1)</f>
        <v>0</v>
      </c>
      <c r="I46" s="204">
        <f>ROUND((SUM(I37:I45))/1,1)</f>
        <v>0</v>
      </c>
      <c r="J46" s="203"/>
      <c r="K46" s="203"/>
      <c r="L46" s="203">
        <f>ROUND((SUM(L37:L45))/1,1)</f>
        <v>0</v>
      </c>
      <c r="M46" s="203">
        <f>ROUND((SUM(M37:M45))/1,1)</f>
        <v>0</v>
      </c>
      <c r="N46" s="203"/>
      <c r="O46" s="203"/>
      <c r="P46" s="205">
        <f>ROUND((SUM(P37:P45))/1,1)</f>
        <v>19.5</v>
      </c>
      <c r="Q46" s="206"/>
      <c r="R46" s="206"/>
      <c r="S46" s="205">
        <f>ROUND((SUM(S37:S45))/1,1)</f>
        <v>0</v>
      </c>
      <c r="T46" s="152"/>
      <c r="U46" s="152"/>
      <c r="V46" s="152"/>
      <c r="W46" s="152"/>
      <c r="X46" s="152"/>
      <c r="Y46" s="152"/>
      <c r="Z46" s="152"/>
    </row>
    <row r="47" spans="1:26" x14ac:dyDescent="0.25">
      <c r="A47" s="1"/>
      <c r="B47" s="198"/>
      <c r="C47" s="198"/>
      <c r="D47" s="198"/>
      <c r="E47" s="198"/>
      <c r="F47" s="207"/>
      <c r="G47" s="208"/>
      <c r="H47" s="208"/>
      <c r="I47" s="208"/>
      <c r="J47" s="198"/>
      <c r="K47" s="198"/>
      <c r="L47" s="198"/>
      <c r="M47" s="198"/>
      <c r="N47" s="198"/>
      <c r="O47" s="198"/>
      <c r="P47" s="198"/>
      <c r="Q47" s="202"/>
      <c r="R47" s="202"/>
      <c r="S47" s="198"/>
    </row>
    <row r="48" spans="1:26" x14ac:dyDescent="0.25">
      <c r="A48" s="155"/>
      <c r="B48" s="203"/>
      <c r="C48" s="203"/>
      <c r="D48" s="203" t="s">
        <v>69</v>
      </c>
      <c r="E48" s="203"/>
      <c r="F48" s="199"/>
      <c r="G48" s="209"/>
      <c r="H48" s="209"/>
      <c r="I48" s="209"/>
      <c r="J48" s="203"/>
      <c r="K48" s="203"/>
      <c r="L48" s="203"/>
      <c r="M48" s="203"/>
      <c r="N48" s="203"/>
      <c r="O48" s="203"/>
      <c r="P48" s="203"/>
      <c r="Q48" s="206"/>
      <c r="R48" s="206"/>
      <c r="S48" s="203"/>
      <c r="T48" s="152"/>
      <c r="U48" s="152"/>
      <c r="V48" s="152"/>
      <c r="W48" s="152"/>
      <c r="X48" s="152"/>
      <c r="Y48" s="152"/>
      <c r="Z48" s="152"/>
    </row>
    <row r="49" spans="1:26" ht="24.95" customHeight="1" x14ac:dyDescent="0.25">
      <c r="A49" s="170"/>
      <c r="B49" s="194" t="s">
        <v>116</v>
      </c>
      <c r="C49" s="195" t="s">
        <v>117</v>
      </c>
      <c r="D49" s="194" t="s">
        <v>118</v>
      </c>
      <c r="E49" s="194" t="s">
        <v>101</v>
      </c>
      <c r="F49" s="196">
        <v>2306.14</v>
      </c>
      <c r="G49" s="197">
        <v>0</v>
      </c>
      <c r="H49" s="197"/>
      <c r="I49" s="197">
        <f>ROUND(F49*(G49+H49),1)</f>
        <v>0</v>
      </c>
      <c r="J49" s="194">
        <f>ROUND(F49*(N49),1)</f>
        <v>4842.8999999999996</v>
      </c>
      <c r="K49" s="198">
        <f>ROUND(F49*(O49),1)</f>
        <v>0</v>
      </c>
      <c r="L49" s="198">
        <f>ROUND(F49*(G49+H49),1)</f>
        <v>0</v>
      </c>
      <c r="M49" s="198"/>
      <c r="N49" s="198">
        <v>2.1</v>
      </c>
      <c r="O49" s="198"/>
      <c r="P49" s="199">
        <f>ROUND(F49*(R49),3)</f>
        <v>466.76299999999998</v>
      </c>
      <c r="Q49" s="200"/>
      <c r="R49" s="200">
        <v>0.2024</v>
      </c>
      <c r="S49" s="199">
        <f>ROUND(F49*(X49),3)</f>
        <v>0</v>
      </c>
      <c r="X49">
        <v>0</v>
      </c>
      <c r="Z49">
        <v>0</v>
      </c>
    </row>
    <row r="50" spans="1:26" x14ac:dyDescent="0.25">
      <c r="A50" s="167"/>
      <c r="B50" s="194"/>
      <c r="C50" s="201"/>
      <c r="D50" s="201" t="s">
        <v>169</v>
      </c>
      <c r="E50" s="194"/>
      <c r="F50" s="196">
        <v>2306.14</v>
      </c>
      <c r="G50" s="197"/>
      <c r="H50" s="197"/>
      <c r="I50" s="197"/>
      <c r="J50" s="194"/>
      <c r="K50" s="198"/>
      <c r="L50" s="198"/>
      <c r="M50" s="198"/>
      <c r="N50" s="198"/>
      <c r="O50" s="198"/>
      <c r="P50" s="198"/>
      <c r="Q50" s="202"/>
      <c r="R50" s="202"/>
      <c r="S50" s="198"/>
    </row>
    <row r="51" spans="1:26" ht="24.95" customHeight="1" x14ac:dyDescent="0.25">
      <c r="A51" s="170"/>
      <c r="B51" s="194" t="s">
        <v>116</v>
      </c>
      <c r="C51" s="195" t="s">
        <v>119</v>
      </c>
      <c r="D51" s="194" t="s">
        <v>120</v>
      </c>
      <c r="E51" s="194" t="s">
        <v>101</v>
      </c>
      <c r="F51" s="196">
        <v>2306.14</v>
      </c>
      <c r="G51" s="197">
        <v>0</v>
      </c>
      <c r="H51" s="197"/>
      <c r="I51" s="197">
        <f>ROUND(F51*(G51+H51),1)</f>
        <v>0</v>
      </c>
      <c r="J51" s="194">
        <f>ROUND(F51*(N51),1)</f>
        <v>14759.3</v>
      </c>
      <c r="K51" s="198">
        <f>ROUND(F51*(O51),1)</f>
        <v>0</v>
      </c>
      <c r="L51" s="198">
        <f>ROUND(F51*(G51+H51),1)</f>
        <v>0</v>
      </c>
      <c r="M51" s="198"/>
      <c r="N51" s="198">
        <v>6.4</v>
      </c>
      <c r="O51" s="198"/>
      <c r="P51" s="199">
        <f>ROUND(F51*(R51),3)</f>
        <v>1109.0229999999999</v>
      </c>
      <c r="Q51" s="200"/>
      <c r="R51" s="200">
        <v>0.48089999999999999</v>
      </c>
      <c r="S51" s="199">
        <f>ROUND(F51*(X51),3)</f>
        <v>0</v>
      </c>
      <c r="X51">
        <v>0</v>
      </c>
      <c r="Z51">
        <v>0</v>
      </c>
    </row>
    <row r="52" spans="1:26" x14ac:dyDescent="0.25">
      <c r="A52" s="167"/>
      <c r="B52" s="194"/>
      <c r="C52" s="201"/>
      <c r="D52" s="201" t="s">
        <v>169</v>
      </c>
      <c r="E52" s="194"/>
      <c r="F52" s="196">
        <v>2306.14</v>
      </c>
      <c r="G52" s="197"/>
      <c r="H52" s="197"/>
      <c r="I52" s="197"/>
      <c r="J52" s="194"/>
      <c r="K52" s="198"/>
      <c r="L52" s="198"/>
      <c r="M52" s="198"/>
      <c r="N52" s="198"/>
      <c r="O52" s="198"/>
      <c r="P52" s="198"/>
      <c r="Q52" s="202"/>
      <c r="R52" s="202"/>
      <c r="S52" s="198"/>
    </row>
    <row r="53" spans="1:26" ht="24.95" customHeight="1" x14ac:dyDescent="0.25">
      <c r="A53" s="170"/>
      <c r="B53" s="194" t="s">
        <v>116</v>
      </c>
      <c r="C53" s="195" t="s">
        <v>121</v>
      </c>
      <c r="D53" s="194" t="s">
        <v>122</v>
      </c>
      <c r="E53" s="194" t="s">
        <v>101</v>
      </c>
      <c r="F53" s="196">
        <v>2097.4299999999998</v>
      </c>
      <c r="G53" s="197">
        <v>0</v>
      </c>
      <c r="H53" s="197"/>
      <c r="I53" s="197">
        <f>ROUND(F53*(G53+H53),1)</f>
        <v>0</v>
      </c>
      <c r="J53" s="194">
        <f>ROUND(F53*(N53),1)</f>
        <v>34188.1</v>
      </c>
      <c r="K53" s="198">
        <f>ROUND(F53*(O53),1)</f>
        <v>0</v>
      </c>
      <c r="L53" s="198">
        <f>ROUND(F53*(G53+H53),1)</f>
        <v>0</v>
      </c>
      <c r="M53" s="198"/>
      <c r="N53" s="198">
        <v>16.3</v>
      </c>
      <c r="O53" s="198"/>
      <c r="P53" s="199">
        <f>ROUND(F53*(R53),3)</f>
        <v>967.85900000000004</v>
      </c>
      <c r="Q53" s="200"/>
      <c r="R53" s="200">
        <v>0.46145000000000003</v>
      </c>
      <c r="S53" s="199">
        <f>ROUND(F53*(X53),3)</f>
        <v>0</v>
      </c>
      <c r="X53">
        <v>0</v>
      </c>
      <c r="Z53">
        <v>0</v>
      </c>
    </row>
    <row r="54" spans="1:26" x14ac:dyDescent="0.25">
      <c r="A54" s="167"/>
      <c r="B54" s="194"/>
      <c r="C54" s="201"/>
      <c r="D54" s="201" t="s">
        <v>191</v>
      </c>
      <c r="E54" s="194"/>
      <c r="F54" s="196">
        <v>2097.4299999999998</v>
      </c>
      <c r="G54" s="197"/>
      <c r="H54" s="197"/>
      <c r="I54" s="197"/>
      <c r="J54" s="194"/>
      <c r="K54" s="198"/>
      <c r="L54" s="198"/>
      <c r="M54" s="198"/>
      <c r="N54" s="198"/>
      <c r="O54" s="198"/>
      <c r="P54" s="198"/>
      <c r="Q54" s="202"/>
      <c r="R54" s="202"/>
      <c r="S54" s="198"/>
    </row>
    <row r="55" spans="1:26" x14ac:dyDescent="0.25">
      <c r="A55" s="155"/>
      <c r="B55" s="203"/>
      <c r="C55" s="203"/>
      <c r="D55" s="203" t="s">
        <v>69</v>
      </c>
      <c r="E55" s="203"/>
      <c r="F55" s="199"/>
      <c r="G55" s="204">
        <f>ROUND((SUM(L48:L54))/1,1)</f>
        <v>0</v>
      </c>
      <c r="H55" s="204">
        <f>ROUND((SUM(M48:M54))/1,1)</f>
        <v>0</v>
      </c>
      <c r="I55" s="204">
        <f>ROUND((SUM(I48:I54))/1,1)</f>
        <v>0</v>
      </c>
      <c r="J55" s="203"/>
      <c r="K55" s="203"/>
      <c r="L55" s="203">
        <f>ROUND((SUM(L48:L54))/1,1)</f>
        <v>0</v>
      </c>
      <c r="M55" s="203">
        <f>ROUND((SUM(M48:M54))/1,1)</f>
        <v>0</v>
      </c>
      <c r="N55" s="203"/>
      <c r="O55" s="203"/>
      <c r="P55" s="205">
        <f>ROUND((SUM(P48:P54))/1,1)</f>
        <v>2543.6</v>
      </c>
      <c r="Q55" s="206"/>
      <c r="R55" s="206"/>
      <c r="S55" s="205">
        <f>ROUND((SUM(S48:S54))/1,1)</f>
        <v>0</v>
      </c>
      <c r="T55" s="152"/>
      <c r="U55" s="152"/>
      <c r="V55" s="152"/>
      <c r="W55" s="152"/>
      <c r="X55" s="152"/>
      <c r="Y55" s="152"/>
      <c r="Z55" s="152"/>
    </row>
    <row r="56" spans="1:26" x14ac:dyDescent="0.25">
      <c r="A56" s="1"/>
      <c r="B56" s="198"/>
      <c r="C56" s="198"/>
      <c r="D56" s="198"/>
      <c r="E56" s="198"/>
      <c r="F56" s="207"/>
      <c r="G56" s="208"/>
      <c r="H56" s="208"/>
      <c r="I56" s="208"/>
      <c r="J56" s="198"/>
      <c r="K56" s="198"/>
      <c r="L56" s="198"/>
      <c r="M56" s="198"/>
      <c r="N56" s="198"/>
      <c r="O56" s="198"/>
      <c r="P56" s="198"/>
      <c r="Q56" s="202"/>
      <c r="R56" s="202"/>
      <c r="S56" s="198"/>
    </row>
    <row r="57" spans="1:26" x14ac:dyDescent="0.25">
      <c r="A57" s="155"/>
      <c r="B57" s="203"/>
      <c r="C57" s="203"/>
      <c r="D57" s="203" t="s">
        <v>70</v>
      </c>
      <c r="E57" s="203"/>
      <c r="F57" s="199"/>
      <c r="G57" s="209"/>
      <c r="H57" s="209"/>
      <c r="I57" s="209"/>
      <c r="J57" s="203"/>
      <c r="K57" s="203"/>
      <c r="L57" s="203"/>
      <c r="M57" s="203"/>
      <c r="N57" s="203"/>
      <c r="O57" s="203"/>
      <c r="P57" s="203"/>
      <c r="Q57" s="206"/>
      <c r="R57" s="206"/>
      <c r="S57" s="203"/>
      <c r="T57" s="152"/>
      <c r="U57" s="152"/>
      <c r="V57" s="152"/>
      <c r="W57" s="152"/>
      <c r="X57" s="152"/>
      <c r="Y57" s="152"/>
      <c r="Z57" s="152"/>
    </row>
    <row r="58" spans="1:26" ht="24.95" customHeight="1" x14ac:dyDescent="0.25">
      <c r="A58" s="170"/>
      <c r="B58" s="194" t="s">
        <v>123</v>
      </c>
      <c r="C58" s="195" t="s">
        <v>124</v>
      </c>
      <c r="D58" s="194" t="s">
        <v>125</v>
      </c>
      <c r="E58" s="194" t="s">
        <v>101</v>
      </c>
      <c r="F58" s="196">
        <v>164.7</v>
      </c>
      <c r="G58" s="197">
        <v>0</v>
      </c>
      <c r="H58" s="197"/>
      <c r="I58" s="197">
        <f>ROUND(F58*(G58+H58),1)</f>
        <v>0</v>
      </c>
      <c r="J58" s="194">
        <f>ROUND(F58*(N58),1)</f>
        <v>378.8</v>
      </c>
      <c r="K58" s="198">
        <f>ROUND(F58*(O58),1)</f>
        <v>0</v>
      </c>
      <c r="L58" s="198">
        <f>ROUND(F58*(G58+H58),1)</f>
        <v>0</v>
      </c>
      <c r="M58" s="198"/>
      <c r="N58" s="198">
        <v>2.2999999999999998</v>
      </c>
      <c r="O58" s="198"/>
      <c r="P58" s="199">
        <f>ROUND(F58*(R58),3)</f>
        <v>0.252</v>
      </c>
      <c r="Q58" s="200"/>
      <c r="R58" s="200">
        <v>1.5299999999999999E-3</v>
      </c>
      <c r="S58" s="199">
        <f>ROUND(F58*(X58),3)</f>
        <v>0</v>
      </c>
      <c r="X58">
        <v>0</v>
      </c>
      <c r="Z58">
        <v>0</v>
      </c>
    </row>
    <row r="59" spans="1:26" x14ac:dyDescent="0.25">
      <c r="A59" s="167"/>
      <c r="B59" s="194"/>
      <c r="C59" s="201"/>
      <c r="D59" s="201" t="s">
        <v>189</v>
      </c>
      <c r="E59" s="194"/>
      <c r="F59" s="196">
        <v>164.7</v>
      </c>
      <c r="G59" s="197"/>
      <c r="H59" s="197"/>
      <c r="I59" s="197"/>
      <c r="J59" s="194"/>
      <c r="K59" s="198"/>
      <c r="L59" s="198"/>
      <c r="M59" s="198"/>
      <c r="N59" s="198"/>
      <c r="O59" s="198"/>
      <c r="P59" s="198"/>
      <c r="Q59" s="202"/>
      <c r="R59" s="202"/>
      <c r="S59" s="198"/>
    </row>
    <row r="60" spans="1:26" ht="24.95" customHeight="1" x14ac:dyDescent="0.25">
      <c r="A60" s="170"/>
      <c r="B60" s="194" t="s">
        <v>116</v>
      </c>
      <c r="C60" s="195" t="s">
        <v>126</v>
      </c>
      <c r="D60" s="194" t="s">
        <v>127</v>
      </c>
      <c r="E60" s="194" t="s">
        <v>128</v>
      </c>
      <c r="F60" s="196">
        <v>740.45</v>
      </c>
      <c r="G60" s="197">
        <v>0</v>
      </c>
      <c r="H60" s="197"/>
      <c r="I60" s="197">
        <f>ROUND(F60*(G60+H60),1)</f>
        <v>0</v>
      </c>
      <c r="J60" s="194">
        <f>ROUND(F60*(N60),1)</f>
        <v>3776.3</v>
      </c>
      <c r="K60" s="198">
        <f>ROUND(F60*(O60),1)</f>
        <v>0</v>
      </c>
      <c r="L60" s="198">
        <f>ROUND(F60*(G60+H60),1)</f>
        <v>0</v>
      </c>
      <c r="M60" s="198"/>
      <c r="N60" s="198">
        <v>5.0999999999999996</v>
      </c>
      <c r="O60" s="198"/>
      <c r="P60" s="199">
        <f>ROUND(F60*(R60),3)</f>
        <v>7.0000000000000001E-3</v>
      </c>
      <c r="Q60" s="200"/>
      <c r="R60" s="200">
        <v>1.0000000000000001E-5</v>
      </c>
      <c r="S60" s="199">
        <f>ROUND(F60*(X60),3)</f>
        <v>0</v>
      </c>
      <c r="X60">
        <v>0</v>
      </c>
      <c r="Z60">
        <v>0</v>
      </c>
    </row>
    <row r="61" spans="1:26" x14ac:dyDescent="0.25">
      <c r="A61" s="167"/>
      <c r="B61" s="194"/>
      <c r="C61" s="201"/>
      <c r="D61" s="201" t="s">
        <v>190</v>
      </c>
      <c r="E61" s="194"/>
      <c r="F61" s="196">
        <v>740.45</v>
      </c>
      <c r="G61" s="197"/>
      <c r="H61" s="197"/>
      <c r="I61" s="197"/>
      <c r="J61" s="194"/>
      <c r="K61" s="198"/>
      <c r="L61" s="198"/>
      <c r="M61" s="198"/>
      <c r="N61" s="198"/>
      <c r="O61" s="198"/>
      <c r="P61" s="198"/>
      <c r="Q61" s="202"/>
      <c r="R61" s="202"/>
      <c r="S61" s="198"/>
    </row>
    <row r="62" spans="1:26" ht="24.95" customHeight="1" x14ac:dyDescent="0.25">
      <c r="A62" s="170"/>
      <c r="B62" s="194" t="s">
        <v>116</v>
      </c>
      <c r="C62" s="195" t="s">
        <v>129</v>
      </c>
      <c r="D62" s="194" t="s">
        <v>130</v>
      </c>
      <c r="E62" s="194" t="s">
        <v>128</v>
      </c>
      <c r="F62" s="196">
        <v>740.45</v>
      </c>
      <c r="G62" s="197">
        <v>0</v>
      </c>
      <c r="H62" s="197"/>
      <c r="I62" s="197">
        <f>ROUND(F62*(G62+H62),1)</f>
        <v>0</v>
      </c>
      <c r="J62" s="194">
        <f>ROUND(F62*(N62),1)</f>
        <v>518.29999999999995</v>
      </c>
      <c r="K62" s="198">
        <f>ROUND(F62*(O62),1)</f>
        <v>0</v>
      </c>
      <c r="L62" s="198">
        <f>ROUND(F62*(G62+H62),1)</f>
        <v>0</v>
      </c>
      <c r="M62" s="198"/>
      <c r="N62" s="198">
        <v>0.7</v>
      </c>
      <c r="O62" s="198"/>
      <c r="P62" s="199">
        <f>ROUND(F62*(R62),3)</f>
        <v>1.4999999999999999E-2</v>
      </c>
      <c r="Q62" s="200"/>
      <c r="R62" s="200">
        <v>2.0000000000000002E-5</v>
      </c>
      <c r="S62" s="199">
        <f>ROUND(F62*(X62),3)</f>
        <v>0</v>
      </c>
      <c r="X62">
        <v>0</v>
      </c>
      <c r="Z62">
        <v>0</v>
      </c>
    </row>
    <row r="63" spans="1:26" x14ac:dyDescent="0.25">
      <c r="A63" s="155"/>
      <c r="B63" s="203"/>
      <c r="C63" s="203"/>
      <c r="D63" s="203" t="s">
        <v>70</v>
      </c>
      <c r="E63" s="203"/>
      <c r="F63" s="199"/>
      <c r="G63" s="204">
        <f>ROUND((SUM(L57:L62))/1,1)</f>
        <v>0</v>
      </c>
      <c r="H63" s="204">
        <f>ROUND((SUM(M57:M62))/1,1)</f>
        <v>0</v>
      </c>
      <c r="I63" s="204">
        <f>ROUND((SUM(I57:I62))/1,1)</f>
        <v>0</v>
      </c>
      <c r="J63" s="203"/>
      <c r="K63" s="203"/>
      <c r="L63" s="203">
        <f>ROUND((SUM(L57:L62))/1,1)</f>
        <v>0</v>
      </c>
      <c r="M63" s="203">
        <f>ROUND((SUM(M57:M62))/1,1)</f>
        <v>0</v>
      </c>
      <c r="N63" s="203"/>
      <c r="O63" s="203"/>
      <c r="P63" s="205">
        <f>ROUND((SUM(P57:P62))/1,1)</f>
        <v>0.3</v>
      </c>
      <c r="Q63" s="206"/>
      <c r="R63" s="206"/>
      <c r="S63" s="205">
        <f>ROUND((SUM(S57:S62))/1,1)</f>
        <v>0</v>
      </c>
      <c r="T63" s="152"/>
      <c r="U63" s="152"/>
      <c r="V63" s="152"/>
      <c r="W63" s="152"/>
      <c r="X63" s="152"/>
      <c r="Y63" s="152"/>
      <c r="Z63" s="152"/>
    </row>
    <row r="64" spans="1:26" x14ac:dyDescent="0.25">
      <c r="A64" s="1"/>
      <c r="B64" s="198"/>
      <c r="C64" s="198"/>
      <c r="D64" s="198"/>
      <c r="E64" s="198"/>
      <c r="F64" s="207"/>
      <c r="G64" s="208"/>
      <c r="H64" s="208"/>
      <c r="I64" s="208"/>
      <c r="J64" s="198"/>
      <c r="K64" s="198"/>
      <c r="L64" s="198"/>
      <c r="M64" s="198"/>
      <c r="N64" s="198"/>
      <c r="O64" s="198"/>
      <c r="P64" s="198"/>
      <c r="Q64" s="202"/>
      <c r="R64" s="202"/>
      <c r="S64" s="198"/>
    </row>
    <row r="65" spans="1:26" x14ac:dyDescent="0.25">
      <c r="A65" s="155"/>
      <c r="B65" s="203"/>
      <c r="C65" s="203"/>
      <c r="D65" s="203" t="s">
        <v>71</v>
      </c>
      <c r="E65" s="203"/>
      <c r="F65" s="199"/>
      <c r="G65" s="209"/>
      <c r="H65" s="209"/>
      <c r="I65" s="209"/>
      <c r="J65" s="203"/>
      <c r="K65" s="203"/>
      <c r="L65" s="203"/>
      <c r="M65" s="203"/>
      <c r="N65" s="203"/>
      <c r="O65" s="203"/>
      <c r="P65" s="203"/>
      <c r="Q65" s="206"/>
      <c r="R65" s="206"/>
      <c r="S65" s="203"/>
      <c r="T65" s="152"/>
      <c r="U65" s="152"/>
      <c r="V65" s="152"/>
      <c r="W65" s="152"/>
      <c r="X65" s="152"/>
      <c r="Y65" s="152"/>
      <c r="Z65" s="152"/>
    </row>
    <row r="66" spans="1:26" ht="24.95" customHeight="1" x14ac:dyDescent="0.25">
      <c r="A66" s="170"/>
      <c r="B66" s="194" t="s">
        <v>102</v>
      </c>
      <c r="C66" s="195" t="s">
        <v>131</v>
      </c>
      <c r="D66" s="194" t="s">
        <v>132</v>
      </c>
      <c r="E66" s="194" t="s">
        <v>113</v>
      </c>
      <c r="F66" s="196">
        <v>617.78</v>
      </c>
      <c r="G66" s="197">
        <v>0</v>
      </c>
      <c r="H66" s="197"/>
      <c r="I66" s="197">
        <f>ROUND(F66*(G66+H66),1)</f>
        <v>0</v>
      </c>
      <c r="J66" s="194">
        <f>ROUND(F66*(N66),1)</f>
        <v>5251.1</v>
      </c>
      <c r="K66" s="198">
        <f>ROUND(F66*(O66),1)</f>
        <v>0</v>
      </c>
      <c r="L66" s="198">
        <f>ROUND(F66*(G66+H66),1)</f>
        <v>0</v>
      </c>
      <c r="M66" s="198"/>
      <c r="N66" s="198">
        <v>8.5</v>
      </c>
      <c r="O66" s="198"/>
      <c r="P66" s="199">
        <f>ROUND(F66*(R66),3)</f>
        <v>0</v>
      </c>
      <c r="Q66" s="200"/>
      <c r="R66" s="200">
        <v>0</v>
      </c>
      <c r="S66" s="199">
        <f>ROUND(F66*(X66),3)</f>
        <v>0</v>
      </c>
      <c r="X66">
        <v>0</v>
      </c>
      <c r="Z66">
        <v>0</v>
      </c>
    </row>
    <row r="67" spans="1:26" x14ac:dyDescent="0.25">
      <c r="A67" s="155"/>
      <c r="B67" s="203"/>
      <c r="C67" s="203"/>
      <c r="D67" s="203" t="s">
        <v>71</v>
      </c>
      <c r="E67" s="203"/>
      <c r="F67" s="199"/>
      <c r="G67" s="204">
        <f>ROUND((SUM(L65:L66))/1,1)</f>
        <v>0</v>
      </c>
      <c r="H67" s="204">
        <f>ROUND((SUM(M65:M66))/1,1)</f>
        <v>0</v>
      </c>
      <c r="I67" s="204">
        <f>ROUND((SUM(I65:I66))/1,1)</f>
        <v>0</v>
      </c>
      <c r="J67" s="203"/>
      <c r="K67" s="203"/>
      <c r="L67" s="203">
        <f>ROUND((SUM(L65:L66))/1,1)</f>
        <v>0</v>
      </c>
      <c r="M67" s="203">
        <f>ROUND((SUM(M65:M66))/1,1)</f>
        <v>0</v>
      </c>
      <c r="N67" s="203"/>
      <c r="O67" s="203"/>
      <c r="P67" s="205">
        <f>ROUND((SUM(P65:P66))/1,1)</f>
        <v>0</v>
      </c>
      <c r="Q67" s="202"/>
      <c r="R67" s="202"/>
      <c r="S67" s="199">
        <f>ROUND((SUM(S65:S66))/1,1)</f>
        <v>0</v>
      </c>
    </row>
    <row r="68" spans="1:26" x14ac:dyDescent="0.25">
      <c r="A68" s="1"/>
      <c r="B68" s="198"/>
      <c r="C68" s="198"/>
      <c r="D68" s="198"/>
      <c r="E68" s="198"/>
      <c r="F68" s="207"/>
      <c r="G68" s="208"/>
      <c r="H68" s="208"/>
      <c r="I68" s="208"/>
      <c r="J68" s="198"/>
      <c r="K68" s="198"/>
      <c r="L68" s="198"/>
      <c r="M68" s="198"/>
      <c r="N68" s="198"/>
      <c r="O68" s="198"/>
      <c r="P68" s="198"/>
      <c r="Q68" s="202"/>
      <c r="R68" s="202"/>
      <c r="S68" s="198"/>
    </row>
    <row r="69" spans="1:26" x14ac:dyDescent="0.25">
      <c r="A69" s="155"/>
      <c r="B69" s="203"/>
      <c r="C69" s="203"/>
      <c r="D69" s="210" t="s">
        <v>65</v>
      </c>
      <c r="E69" s="203"/>
      <c r="F69" s="199"/>
      <c r="G69" s="204">
        <f>ROUND((SUM(L9:L68))/2,1)</f>
        <v>0</v>
      </c>
      <c r="H69" s="204">
        <f>ROUND((SUM(M9:M68))/2,1)</f>
        <v>0</v>
      </c>
      <c r="I69" s="204">
        <f>ROUND((SUM(I9:I68))/2,1)</f>
        <v>0</v>
      </c>
      <c r="J69" s="203"/>
      <c r="K69" s="203"/>
      <c r="L69" s="203">
        <f>ROUND((SUM(L9:L68))/2,1)</f>
        <v>0</v>
      </c>
      <c r="M69" s="203">
        <f>ROUND((SUM(M9:M68))/2,1)</f>
        <v>0</v>
      </c>
      <c r="N69" s="203"/>
      <c r="O69" s="203"/>
      <c r="P69" s="205">
        <f>ROUND((SUM(P9:P68))/2,1)</f>
        <v>2667.5</v>
      </c>
      <c r="Q69" s="202"/>
      <c r="R69" s="202"/>
      <c r="S69" s="205">
        <f>ROUND((SUM(S9:S68))/2,1)</f>
        <v>0</v>
      </c>
    </row>
    <row r="70" spans="1:26" x14ac:dyDescent="0.25">
      <c r="A70" s="175"/>
      <c r="B70" s="175" t="s">
        <v>12</v>
      </c>
      <c r="C70" s="175"/>
      <c r="D70" s="175"/>
      <c r="E70" s="175"/>
      <c r="F70" s="176" t="s">
        <v>72</v>
      </c>
      <c r="G70" s="177">
        <f>ROUND((SUM(L9:L69))/3,1)</f>
        <v>0</v>
      </c>
      <c r="H70" s="177">
        <f>ROUND((SUM(M9:M69))/3,1)</f>
        <v>0</v>
      </c>
      <c r="I70" s="177">
        <f>ROUND((SUM(I9:I69))/3,1)</f>
        <v>0</v>
      </c>
      <c r="J70" s="175"/>
      <c r="K70" s="175">
        <f>ROUND((SUM(K9:K69)),1)</f>
        <v>0</v>
      </c>
      <c r="L70" s="175">
        <f>ROUND((SUM(L9:L69))/3,1)</f>
        <v>0</v>
      </c>
      <c r="M70" s="175">
        <f>ROUND((SUM(M9:M69))/3,1)</f>
        <v>0</v>
      </c>
      <c r="N70" s="175"/>
      <c r="O70" s="175"/>
      <c r="P70" s="176">
        <f>ROUND((SUM(P9:P69))/3,1)</f>
        <v>2667.5</v>
      </c>
      <c r="S70" s="176">
        <f>ROUND((SUM(S9:S69))/3,1)</f>
        <v>0</v>
      </c>
      <c r="Z70">
        <f>(SUM(Z9:Z69))</f>
        <v>0</v>
      </c>
    </row>
  </sheetData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Triedenie a uskladnenie stavebných odpadov pre opätovné použitie a recykláciu / SO01- triedenie a uskladnenie stavebných odpadov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6" sqref="J6"/>
    </sheetView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40" t="s">
        <v>133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18</v>
      </c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192">
        <v>43654</v>
      </c>
    </row>
    <row r="6" spans="1:23" ht="18" customHeight="1" thickTop="1" x14ac:dyDescent="0.25">
      <c r="A6" s="11"/>
      <c r="B6" s="55" t="s">
        <v>22</v>
      </c>
      <c r="C6" s="51"/>
      <c r="D6" s="52"/>
      <c r="E6" s="52"/>
      <c r="F6" s="52"/>
      <c r="G6" s="56" t="s">
        <v>23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24</v>
      </c>
      <c r="H7" s="18"/>
      <c r="I7" s="29"/>
      <c r="J7" s="49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27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2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54</v>
      </c>
      <c r="E15" s="92" t="s">
        <v>55</v>
      </c>
      <c r="F15" s="104" t="s">
        <v>56</v>
      </c>
      <c r="G15" s="58" t="s">
        <v>34</v>
      </c>
      <c r="H15" s="61" t="s">
        <v>35</v>
      </c>
      <c r="I15" s="27"/>
      <c r="J15" s="54"/>
    </row>
    <row r="16" spans="1:23" ht="18" customHeight="1" x14ac:dyDescent="0.25">
      <c r="A16" s="11"/>
      <c r="B16" s="93">
        <v>1</v>
      </c>
      <c r="C16" s="94" t="s">
        <v>30</v>
      </c>
      <c r="D16" s="95">
        <f>'Rekap 929'!B12</f>
        <v>0</v>
      </c>
      <c r="E16" s="96">
        <f>'Rekap 929'!C12</f>
        <v>0</v>
      </c>
      <c r="F16" s="105">
        <f>'Rekap 929'!D12</f>
        <v>0</v>
      </c>
      <c r="G16" s="59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31</v>
      </c>
      <c r="D17" s="77">
        <f>'Rekap 929'!B16</f>
        <v>0</v>
      </c>
      <c r="E17" s="75">
        <f>'Rekap 929'!C16</f>
        <v>0</v>
      </c>
      <c r="F17" s="80">
        <f>'Rekap 929'!D16</f>
        <v>0</v>
      </c>
      <c r="G17" s="60">
        <v>7</v>
      </c>
      <c r="H17" s="115" t="s">
        <v>37</v>
      </c>
      <c r="I17" s="128"/>
      <c r="J17" s="126">
        <f>'SO 929'!Z33</f>
        <v>0</v>
      </c>
    </row>
    <row r="18" spans="1:26" ht="18" customHeight="1" x14ac:dyDescent="0.25">
      <c r="A18" s="11"/>
      <c r="B18" s="67">
        <v>3</v>
      </c>
      <c r="C18" s="71" t="s">
        <v>32</v>
      </c>
      <c r="D18" s="78"/>
      <c r="E18" s="76"/>
      <c r="F18" s="81"/>
      <c r="G18" s="60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3">
      <c r="A20" s="11"/>
      <c r="B20" s="67">
        <v>5</v>
      </c>
      <c r="C20" s="73" t="s">
        <v>33</v>
      </c>
      <c r="D20" s="79"/>
      <c r="E20" s="99"/>
      <c r="F20" s="106">
        <f>SUM(F16:F19)</f>
        <v>0</v>
      </c>
      <c r="G20" s="60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4" t="s">
        <v>44</v>
      </c>
      <c r="C21" s="68" t="s">
        <v>7</v>
      </c>
      <c r="D21" s="74"/>
      <c r="E21" s="19"/>
      <c r="F21" s="97"/>
      <c r="G21" s="64" t="s">
        <v>50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45</v>
      </c>
      <c r="D22" s="86"/>
      <c r="E22" s="88" t="s">
        <v>48</v>
      </c>
      <c r="F22" s="80">
        <f>((F16*U22*0)+(F17*V22*0)+(F18*W22*0))/100</f>
        <v>0</v>
      </c>
      <c r="G22" s="59">
        <v>16</v>
      </c>
      <c r="H22" s="114" t="s">
        <v>51</v>
      </c>
      <c r="I22" s="129" t="s">
        <v>48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46</v>
      </c>
      <c r="D23" s="65"/>
      <c r="E23" s="88" t="s">
        <v>49</v>
      </c>
      <c r="F23" s="81">
        <f>((F16*U23*0)+(F17*V23*0)+(F18*W23*0))/100</f>
        <v>0</v>
      </c>
      <c r="G23" s="60">
        <v>17</v>
      </c>
      <c r="H23" s="115" t="s">
        <v>52</v>
      </c>
      <c r="I23" s="129" t="s">
        <v>48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47</v>
      </c>
      <c r="D24" s="65"/>
      <c r="E24" s="88" t="s">
        <v>48</v>
      </c>
      <c r="F24" s="81">
        <f>((F16*U24*0)+(F17*V24*0)+(F18*W24*0))/100</f>
        <v>0</v>
      </c>
      <c r="G24" s="60">
        <v>18</v>
      </c>
      <c r="H24" s="115" t="s">
        <v>53</v>
      </c>
      <c r="I24" s="129" t="s">
        <v>49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3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59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42</v>
      </c>
      <c r="I29" s="122">
        <f>J28-SUM('SO 929'!K9:'SO 929'!K32)</f>
        <v>0</v>
      </c>
      <c r="J29" s="118">
        <f>ROUND(((ROUND(I29,1)*20)/100),1)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42</v>
      </c>
      <c r="I30" s="88">
        <f>SUM('SO 929'!K9:'SO 929'!K32)</f>
        <v>0</v>
      </c>
      <c r="J30" s="119">
        <f>ROUND(((ROUND(I30,1)*20)/100),1)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33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43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57</v>
      </c>
      <c r="E33" s="15"/>
      <c r="F33" s="102"/>
      <c r="G33" s="110">
        <v>26</v>
      </c>
      <c r="H33" s="141" t="s">
        <v>58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activeCell="D4" sqref="D4"/>
    </sheetView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4" t="s">
        <v>22</v>
      </c>
      <c r="B1" s="143"/>
      <c r="C1" s="143"/>
      <c r="D1" s="144" t="s">
        <v>20</v>
      </c>
      <c r="E1" s="143"/>
      <c r="F1" s="143"/>
      <c r="W1">
        <v>30.126000000000001</v>
      </c>
    </row>
    <row r="2" spans="1:26" x14ac:dyDescent="0.25">
      <c r="A2" s="144" t="s">
        <v>27</v>
      </c>
      <c r="B2" s="143"/>
      <c r="C2" s="143"/>
      <c r="D2" s="144" t="s">
        <v>18</v>
      </c>
      <c r="E2" s="143"/>
      <c r="F2" s="143"/>
    </row>
    <row r="3" spans="1:26" x14ac:dyDescent="0.25">
      <c r="A3" s="144" t="s">
        <v>25</v>
      </c>
      <c r="B3" s="143"/>
      <c r="C3" s="143"/>
      <c r="D3" s="144" t="s">
        <v>168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133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64</v>
      </c>
      <c r="B8" s="143"/>
      <c r="C8" s="143"/>
      <c r="D8" s="143"/>
      <c r="E8" s="143"/>
      <c r="F8" s="143"/>
    </row>
    <row r="9" spans="1:26" x14ac:dyDescent="0.25">
      <c r="A9" s="146" t="s">
        <v>60</v>
      </c>
      <c r="B9" s="146" t="s">
        <v>54</v>
      </c>
      <c r="C9" s="146" t="s">
        <v>55</v>
      </c>
      <c r="D9" s="146" t="s">
        <v>33</v>
      </c>
      <c r="E9" s="146" t="s">
        <v>61</v>
      </c>
      <c r="F9" s="146" t="s">
        <v>62</v>
      </c>
    </row>
    <row r="10" spans="1:26" x14ac:dyDescent="0.25">
      <c r="A10" s="153" t="s">
        <v>65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68</v>
      </c>
      <c r="B11" s="156">
        <f>'SO 929'!L14</f>
        <v>0</v>
      </c>
      <c r="C11" s="156">
        <f>'SO 929'!M14</f>
        <v>0</v>
      </c>
      <c r="D11" s="156">
        <f>'SO 929'!I14</f>
        <v>0</v>
      </c>
      <c r="E11" s="157">
        <f>'SO 929'!P14</f>
        <v>2.1</v>
      </c>
      <c r="F11" s="157">
        <f>'SO 929'!S14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65</v>
      </c>
      <c r="B12" s="158">
        <f>'SO 929'!L16</f>
        <v>0</v>
      </c>
      <c r="C12" s="158">
        <f>'SO 929'!M16</f>
        <v>0</v>
      </c>
      <c r="D12" s="158">
        <f>'SO 929'!I16</f>
        <v>0</v>
      </c>
      <c r="E12" s="159">
        <f>'SO 929'!P16</f>
        <v>2.1</v>
      </c>
      <c r="F12" s="159">
        <f>'SO 929'!S16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134</v>
      </c>
      <c r="B14" s="158"/>
      <c r="C14" s="156"/>
      <c r="D14" s="156"/>
      <c r="E14" s="157"/>
      <c r="F14" s="157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135</v>
      </c>
      <c r="B15" s="156">
        <f>'SO 929'!L30</f>
        <v>0</v>
      </c>
      <c r="C15" s="156">
        <f>'SO 929'!M30</f>
        <v>0</v>
      </c>
      <c r="D15" s="156">
        <f>'SO 929'!I30</f>
        <v>0</v>
      </c>
      <c r="E15" s="157">
        <f>'SO 929'!P30</f>
        <v>0.1</v>
      </c>
      <c r="F15" s="157">
        <f>'SO 929'!S30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134</v>
      </c>
      <c r="B16" s="158">
        <f>'SO 929'!L32</f>
        <v>0</v>
      </c>
      <c r="C16" s="158">
        <f>'SO 929'!M32</f>
        <v>0</v>
      </c>
      <c r="D16" s="158">
        <f>'SO 929'!I32</f>
        <v>0</v>
      </c>
      <c r="E16" s="159">
        <f>'SO 929'!P32</f>
        <v>0.1</v>
      </c>
      <c r="F16" s="159">
        <f>'SO 929'!S32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72</v>
      </c>
      <c r="B18" s="158">
        <f>'SO 929'!L33</f>
        <v>0</v>
      </c>
      <c r="C18" s="158">
        <f>'SO 929'!M33</f>
        <v>0</v>
      </c>
      <c r="D18" s="158">
        <f>'SO 929'!I33</f>
        <v>0</v>
      </c>
      <c r="E18" s="159">
        <f>'SO 929'!P33</f>
        <v>2.2000000000000002</v>
      </c>
      <c r="F18" s="159">
        <f>'SO 929'!S33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48"/>
      <c r="C19" s="148"/>
      <c r="D19" s="148"/>
      <c r="E19" s="147"/>
      <c r="F19" s="147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B1" workbookViewId="0">
      <pane ySplit="8" topLeftCell="A9" activePane="bottomLeft" state="frozen"/>
      <selection pane="bottomLeft" activeCell="H1" sqref="H1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22</v>
      </c>
      <c r="C1" s="3"/>
      <c r="D1" s="3"/>
      <c r="E1" s="5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27</v>
      </c>
      <c r="C2" s="3"/>
      <c r="D2" s="3"/>
      <c r="E2" s="5" t="s">
        <v>18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193">
        <v>43654</v>
      </c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54</v>
      </c>
      <c r="H8" s="163" t="s">
        <v>55</v>
      </c>
      <c r="I8" s="163" t="s">
        <v>79</v>
      </c>
      <c r="J8" s="163"/>
      <c r="K8" s="163"/>
      <c r="L8" s="163"/>
      <c r="M8" s="163"/>
      <c r="N8" s="163"/>
      <c r="O8" s="163"/>
      <c r="P8" s="163" t="s">
        <v>80</v>
      </c>
      <c r="Q8" s="160"/>
      <c r="R8" s="160"/>
      <c r="S8" s="163" t="s">
        <v>81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136</v>
      </c>
      <c r="C11" s="172" t="s">
        <v>137</v>
      </c>
      <c r="D11" s="167" t="s">
        <v>138</v>
      </c>
      <c r="E11" s="167" t="s">
        <v>139</v>
      </c>
      <c r="F11" s="168">
        <v>4</v>
      </c>
      <c r="G11" s="169">
        <v>0</v>
      </c>
      <c r="H11" s="169"/>
      <c r="I11" s="169">
        <f>ROUND(F11*(G11+H11),1)</f>
        <v>0</v>
      </c>
      <c r="J11" s="167">
        <f>ROUND(F11*(N11),1)</f>
        <v>138.80000000000001</v>
      </c>
      <c r="K11" s="1">
        <f>ROUND(F11*(O11),1)</f>
        <v>0</v>
      </c>
      <c r="L11" s="1">
        <f>ROUND(F11*(G11+H11),1)</f>
        <v>0</v>
      </c>
      <c r="M11" s="1"/>
      <c r="N11" s="1">
        <v>34.700000000000003</v>
      </c>
      <c r="O11" s="1"/>
      <c r="P11" s="166">
        <f>ROUND(F11*(R11),3)</f>
        <v>1.944</v>
      </c>
      <c r="Q11" s="173"/>
      <c r="R11" s="173">
        <v>0.48599999999999999</v>
      </c>
      <c r="S11" s="166">
        <f>ROUND(F11*(X11),3)</f>
        <v>0</v>
      </c>
      <c r="X11">
        <v>0</v>
      </c>
      <c r="Z11">
        <v>0</v>
      </c>
    </row>
    <row r="12" spans="1:26" ht="24.95" customHeight="1" x14ac:dyDescent="0.25">
      <c r="A12" s="170"/>
      <c r="B12" s="167" t="s">
        <v>136</v>
      </c>
      <c r="C12" s="172" t="s">
        <v>140</v>
      </c>
      <c r="D12" s="167" t="s">
        <v>141</v>
      </c>
      <c r="E12" s="167" t="s">
        <v>139</v>
      </c>
      <c r="F12" s="168">
        <v>33</v>
      </c>
      <c r="G12" s="169">
        <v>0</v>
      </c>
      <c r="H12" s="169"/>
      <c r="I12" s="169">
        <f>ROUND(F12*(G12+H12),1)</f>
        <v>0</v>
      </c>
      <c r="J12" s="167">
        <f>ROUND(F12*(N12),1)</f>
        <v>132</v>
      </c>
      <c r="K12" s="1">
        <f>ROUND(F12*(O12),1)</f>
        <v>0</v>
      </c>
      <c r="L12" s="1">
        <f>ROUND(F12*(G12+H12),1)</f>
        <v>0</v>
      </c>
      <c r="M12" s="1"/>
      <c r="N12" s="1">
        <v>4</v>
      </c>
      <c r="O12" s="1"/>
      <c r="P12" s="166">
        <f>ROUND(F12*(R12),3)</f>
        <v>0.154</v>
      </c>
      <c r="Q12" s="173"/>
      <c r="R12" s="173">
        <v>4.6800000000000001E-3</v>
      </c>
      <c r="S12" s="166">
        <f>ROUND(F12*(X12),3)</f>
        <v>0</v>
      </c>
      <c r="X12">
        <v>0</v>
      </c>
      <c r="Z12">
        <v>0</v>
      </c>
    </row>
    <row r="13" spans="1:26" x14ac:dyDescent="0.25">
      <c r="A13" s="167"/>
      <c r="B13" s="167"/>
      <c r="C13" s="171"/>
      <c r="D13" s="171">
        <v>33</v>
      </c>
      <c r="E13" s="167"/>
      <c r="F13" s="168">
        <v>33</v>
      </c>
      <c r="G13" s="169"/>
      <c r="H13" s="169"/>
      <c r="I13" s="169"/>
      <c r="J13" s="167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155" t="s">
        <v>68</v>
      </c>
      <c r="E14" s="155"/>
      <c r="F14" s="166"/>
      <c r="G14" s="158">
        <f>ROUND((SUM(L10:L13))/1,1)</f>
        <v>0</v>
      </c>
      <c r="H14" s="158">
        <f>ROUND((SUM(M10:M13))/1,1)</f>
        <v>0</v>
      </c>
      <c r="I14" s="158">
        <f>ROUND((SUM(I10:I13))/1,1)</f>
        <v>0</v>
      </c>
      <c r="J14" s="155"/>
      <c r="K14" s="155"/>
      <c r="L14" s="155">
        <f>ROUND((SUM(L10:L13))/1,1)</f>
        <v>0</v>
      </c>
      <c r="M14" s="155">
        <f>ROUND((SUM(M10:M13))/1,1)</f>
        <v>0</v>
      </c>
      <c r="N14" s="155"/>
      <c r="O14" s="155"/>
      <c r="P14" s="174">
        <f>ROUND((SUM(P10:P13))/1,1)</f>
        <v>2.1</v>
      </c>
      <c r="Q14" s="152"/>
      <c r="R14" s="152"/>
      <c r="S14" s="174">
        <f>ROUND((SUM(S10:S13))/1,1)</f>
        <v>0</v>
      </c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"/>
      <c r="C15" s="1"/>
      <c r="D15" s="1"/>
      <c r="E15" s="1"/>
      <c r="F15" s="162"/>
      <c r="G15" s="148"/>
      <c r="H15" s="148"/>
      <c r="I15" s="148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5"/>
      <c r="B16" s="155"/>
      <c r="C16" s="155"/>
      <c r="D16" s="2" t="s">
        <v>65</v>
      </c>
      <c r="E16" s="155"/>
      <c r="F16" s="166"/>
      <c r="G16" s="158">
        <f>ROUND((SUM(L9:L15))/2,1)</f>
        <v>0</v>
      </c>
      <c r="H16" s="158">
        <f>ROUND((SUM(M9:M15))/2,1)</f>
        <v>0</v>
      </c>
      <c r="I16" s="158">
        <f>ROUND((SUM(I9:I15))/2,1)</f>
        <v>0</v>
      </c>
      <c r="J16" s="156"/>
      <c r="K16" s="155"/>
      <c r="L16" s="156">
        <f>ROUND((SUM(L9:L15))/2,1)</f>
        <v>0</v>
      </c>
      <c r="M16" s="156">
        <f>ROUND((SUM(M9:M15))/2,1)</f>
        <v>0</v>
      </c>
      <c r="N16" s="155"/>
      <c r="O16" s="155"/>
      <c r="P16" s="174">
        <f>ROUND((SUM(P9:P15))/2,1)</f>
        <v>2.1</v>
      </c>
      <c r="S16" s="174">
        <f>ROUND((SUM(S9:S15))/2,1)</f>
        <v>0</v>
      </c>
    </row>
    <row r="17" spans="1:26" x14ac:dyDescent="0.25">
      <c r="A17" s="1"/>
      <c r="B17" s="1"/>
      <c r="C17" s="1"/>
      <c r="D17" s="1"/>
      <c r="E17" s="1"/>
      <c r="F17" s="162"/>
      <c r="G17" s="148"/>
      <c r="H17" s="148"/>
      <c r="I17" s="148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55"/>
      <c r="B18" s="155"/>
      <c r="C18" s="155"/>
      <c r="D18" s="2" t="s">
        <v>134</v>
      </c>
      <c r="E18" s="155"/>
      <c r="F18" s="166"/>
      <c r="G18" s="156"/>
      <c r="H18" s="156"/>
      <c r="I18" s="156"/>
      <c r="J18" s="155"/>
      <c r="K18" s="155"/>
      <c r="L18" s="155"/>
      <c r="M18" s="155"/>
      <c r="N18" s="155"/>
      <c r="O18" s="155"/>
      <c r="P18" s="155"/>
      <c r="Q18" s="152"/>
      <c r="R18" s="152"/>
      <c r="S18" s="155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/>
      <c r="B19" s="155"/>
      <c r="C19" s="155"/>
      <c r="D19" s="155" t="s">
        <v>135</v>
      </c>
      <c r="E19" s="155"/>
      <c r="F19" s="166"/>
      <c r="G19" s="156"/>
      <c r="H19" s="156"/>
      <c r="I19" s="156"/>
      <c r="J19" s="155"/>
      <c r="K19" s="155"/>
      <c r="L19" s="155"/>
      <c r="M19" s="155"/>
      <c r="N19" s="155"/>
      <c r="O19" s="155"/>
      <c r="P19" s="155"/>
      <c r="Q19" s="152"/>
      <c r="R19" s="152"/>
      <c r="S19" s="155"/>
      <c r="T19" s="152"/>
      <c r="U19" s="152"/>
      <c r="V19" s="152"/>
      <c r="W19" s="152"/>
      <c r="X19" s="152"/>
      <c r="Y19" s="152"/>
      <c r="Z19" s="152"/>
    </row>
    <row r="20" spans="1:26" ht="24.95" customHeight="1" x14ac:dyDescent="0.25">
      <c r="A20" s="170"/>
      <c r="B20" s="167" t="s">
        <v>142</v>
      </c>
      <c r="C20" s="172" t="s">
        <v>143</v>
      </c>
      <c r="D20" s="167" t="s">
        <v>144</v>
      </c>
      <c r="E20" s="167" t="s">
        <v>145</v>
      </c>
      <c r="F20" s="168">
        <v>2</v>
      </c>
      <c r="G20" s="169">
        <v>0</v>
      </c>
      <c r="H20" s="169"/>
      <c r="I20" s="169">
        <f>ROUND(F20*(G20+H20),1)</f>
        <v>0</v>
      </c>
      <c r="J20" s="167">
        <f>ROUND(F20*(N20),1)</f>
        <v>67.8</v>
      </c>
      <c r="K20" s="1">
        <f>ROUND(F20*(O20),1)</f>
        <v>0</v>
      </c>
      <c r="L20" s="1">
        <f>ROUND(F20*(G20+H20),1)</f>
        <v>0</v>
      </c>
      <c r="M20" s="1"/>
      <c r="N20" s="1">
        <v>33.9</v>
      </c>
      <c r="O20" s="1"/>
      <c r="P20" s="166">
        <f>ROUND(F20*(R20),3)</f>
        <v>0</v>
      </c>
      <c r="Q20" s="173"/>
      <c r="R20" s="173">
        <v>0</v>
      </c>
      <c r="S20" s="166">
        <f>ROUND(F20*(X20),3)</f>
        <v>0</v>
      </c>
      <c r="X20">
        <v>0</v>
      </c>
      <c r="Z20">
        <v>0</v>
      </c>
    </row>
    <row r="21" spans="1:26" ht="24.95" customHeight="1" x14ac:dyDescent="0.25">
      <c r="A21" s="170"/>
      <c r="B21" s="167" t="s">
        <v>146</v>
      </c>
      <c r="C21" s="172" t="s">
        <v>147</v>
      </c>
      <c r="D21" s="167" t="s">
        <v>148</v>
      </c>
      <c r="E21" s="167" t="s">
        <v>128</v>
      </c>
      <c r="F21" s="168">
        <v>69.849999999999994</v>
      </c>
      <c r="G21" s="169">
        <v>0</v>
      </c>
      <c r="H21" s="169"/>
      <c r="I21" s="169">
        <f>ROUND(F21*(G21+H21),1)</f>
        <v>0</v>
      </c>
      <c r="J21" s="167">
        <f>ROUND(F21*(N21),1)</f>
        <v>251.5</v>
      </c>
      <c r="K21" s="1">
        <f>ROUND(F21*(O21),1)</f>
        <v>0</v>
      </c>
      <c r="L21" s="1">
        <f>ROUND(F21*(G21+H21),1)</f>
        <v>0</v>
      </c>
      <c r="M21" s="1"/>
      <c r="N21" s="1">
        <v>3.6</v>
      </c>
      <c r="O21" s="1"/>
      <c r="P21" s="166">
        <f>ROUND(F21*(R21),3)</f>
        <v>0</v>
      </c>
      <c r="Q21" s="173"/>
      <c r="R21" s="173">
        <v>0</v>
      </c>
      <c r="S21" s="166">
        <f>ROUND(F21*(X21),3)</f>
        <v>0</v>
      </c>
      <c r="X21">
        <v>0</v>
      </c>
      <c r="Z21">
        <v>0</v>
      </c>
    </row>
    <row r="22" spans="1:26" x14ac:dyDescent="0.25">
      <c r="A22" s="167"/>
      <c r="B22" s="167"/>
      <c r="C22" s="171"/>
      <c r="D22" s="171" t="s">
        <v>174</v>
      </c>
      <c r="E22" s="167"/>
      <c r="F22" s="168">
        <v>69.849999999999994</v>
      </c>
      <c r="G22" s="169"/>
      <c r="H22" s="169"/>
      <c r="I22" s="169"/>
      <c r="J22" s="167"/>
      <c r="K22" s="1"/>
      <c r="L22" s="1"/>
      <c r="M22" s="1"/>
      <c r="N22" s="1"/>
      <c r="O22" s="1"/>
      <c r="P22" s="1"/>
      <c r="S22" s="1"/>
    </row>
    <row r="23" spans="1:26" ht="24.95" customHeight="1" x14ac:dyDescent="0.25">
      <c r="A23" s="170"/>
      <c r="B23" s="167" t="s">
        <v>146</v>
      </c>
      <c r="C23" s="172" t="s">
        <v>149</v>
      </c>
      <c r="D23" s="167" t="s">
        <v>150</v>
      </c>
      <c r="E23" s="167" t="s">
        <v>113</v>
      </c>
      <c r="F23" s="168">
        <v>6.5000000000000002E-2</v>
      </c>
      <c r="G23" s="169">
        <v>0</v>
      </c>
      <c r="H23" s="169"/>
      <c r="I23" s="169">
        <f>ROUND(F23*(G23+H23),1)</f>
        <v>0</v>
      </c>
      <c r="J23" s="167">
        <f>ROUND(F23*(N23),1)</f>
        <v>2.2000000000000002</v>
      </c>
      <c r="K23" s="1">
        <f>ROUND(F23*(O23),1)</f>
        <v>0</v>
      </c>
      <c r="L23" s="1">
        <f>ROUND(F23*(G23+H23),1)</f>
        <v>0</v>
      </c>
      <c r="M23" s="1"/>
      <c r="N23" s="1">
        <v>34.299999999999997</v>
      </c>
      <c r="O23" s="1"/>
      <c r="P23" s="166">
        <f>ROUND(F23*(R23),3)</f>
        <v>0</v>
      </c>
      <c r="Q23" s="173"/>
      <c r="R23" s="173">
        <v>0</v>
      </c>
      <c r="S23" s="166">
        <f>ROUND(F23*(X23),3)</f>
        <v>0</v>
      </c>
      <c r="X23">
        <v>0</v>
      </c>
      <c r="Z23">
        <v>0</v>
      </c>
    </row>
    <row r="24" spans="1:26" ht="35.1" customHeight="1" x14ac:dyDescent="0.25">
      <c r="A24" s="170"/>
      <c r="B24" s="167" t="s">
        <v>151</v>
      </c>
      <c r="C24" s="172" t="s">
        <v>152</v>
      </c>
      <c r="D24" s="167" t="s">
        <v>153</v>
      </c>
      <c r="E24" s="167" t="s">
        <v>145</v>
      </c>
      <c r="F24" s="168">
        <v>3.218</v>
      </c>
      <c r="G24" s="169"/>
      <c r="H24" s="169">
        <v>0</v>
      </c>
      <c r="I24" s="169">
        <f>ROUND(F24*(G24+H24),1)</f>
        <v>0</v>
      </c>
      <c r="J24" s="167">
        <f>ROUND(F24*(N24),1)</f>
        <v>246.8</v>
      </c>
      <c r="K24" s="1">
        <f>ROUND(F24*(O24),1)</f>
        <v>0</v>
      </c>
      <c r="L24" s="1"/>
      <c r="M24" s="1">
        <f>ROUND(F24*(G24+H24),1)</f>
        <v>0</v>
      </c>
      <c r="N24" s="1">
        <v>76.7</v>
      </c>
      <c r="O24" s="1"/>
      <c r="P24" s="166">
        <f>ROUND(F24*(R24),3)</f>
        <v>0</v>
      </c>
      <c r="Q24" s="173"/>
      <c r="R24" s="173">
        <v>0</v>
      </c>
      <c r="S24" s="166">
        <f>ROUND(F24*(X24),3)</f>
        <v>0</v>
      </c>
      <c r="X24">
        <v>0</v>
      </c>
      <c r="Z24">
        <v>0</v>
      </c>
    </row>
    <row r="25" spans="1:26" x14ac:dyDescent="0.25">
      <c r="A25" s="167"/>
      <c r="B25" s="167"/>
      <c r="C25" s="171"/>
      <c r="D25" s="171" t="s">
        <v>175</v>
      </c>
      <c r="E25" s="167"/>
      <c r="F25" s="168">
        <v>3.218</v>
      </c>
      <c r="G25" s="169"/>
      <c r="H25" s="169"/>
      <c r="I25" s="169"/>
      <c r="J25" s="167"/>
      <c r="K25" s="1"/>
      <c r="L25" s="1"/>
      <c r="M25" s="1"/>
      <c r="N25" s="1"/>
      <c r="O25" s="1"/>
      <c r="P25" s="1"/>
      <c r="S25" s="1"/>
    </row>
    <row r="26" spans="1:26" ht="24.95" customHeight="1" x14ac:dyDescent="0.25">
      <c r="A26" s="170"/>
      <c r="B26" s="167" t="s">
        <v>154</v>
      </c>
      <c r="C26" s="172" t="s">
        <v>155</v>
      </c>
      <c r="D26" s="167" t="s">
        <v>156</v>
      </c>
      <c r="E26" s="167" t="s">
        <v>145</v>
      </c>
      <c r="F26" s="168">
        <v>33</v>
      </c>
      <c r="G26" s="169"/>
      <c r="H26" s="169">
        <v>0</v>
      </c>
      <c r="I26" s="169">
        <f>ROUND(F26*(G26+H26),1)</f>
        <v>0</v>
      </c>
      <c r="J26" s="167">
        <f>ROUND(F26*(N26),1)</f>
        <v>815.1</v>
      </c>
      <c r="K26" s="1">
        <f>ROUND(F26*(O26),1)</f>
        <v>0</v>
      </c>
      <c r="L26" s="1"/>
      <c r="M26" s="1">
        <f>ROUND(F26*(G26+H26),1)</f>
        <v>0</v>
      </c>
      <c r="N26" s="1">
        <v>24.7</v>
      </c>
      <c r="O26" s="1"/>
      <c r="P26" s="166">
        <f>ROUND(F26*(R26),3)</f>
        <v>0</v>
      </c>
      <c r="Q26" s="173"/>
      <c r="R26" s="173">
        <v>0</v>
      </c>
      <c r="S26" s="166">
        <f>ROUND(F26*(X26),3)</f>
        <v>0</v>
      </c>
      <c r="X26">
        <v>0</v>
      </c>
      <c r="Z26">
        <v>0</v>
      </c>
    </row>
    <row r="27" spans="1:26" ht="12" customHeight="1" x14ac:dyDescent="0.25">
      <c r="A27" s="167"/>
      <c r="B27" s="167"/>
      <c r="C27" s="171"/>
      <c r="D27" s="171" t="s">
        <v>157</v>
      </c>
      <c r="E27" s="167"/>
      <c r="F27" s="168"/>
      <c r="G27" s="169"/>
      <c r="H27" s="169"/>
      <c r="I27" s="169"/>
      <c r="J27" s="167"/>
      <c r="K27" s="1"/>
      <c r="L27" s="1"/>
      <c r="M27" s="1"/>
      <c r="N27" s="1"/>
      <c r="O27" s="1"/>
      <c r="P27" s="1"/>
      <c r="S27" s="1"/>
    </row>
    <row r="28" spans="1:26" x14ac:dyDescent="0.25">
      <c r="A28" s="167"/>
      <c r="B28" s="167"/>
      <c r="C28" s="167"/>
      <c r="D28" s="167" t="s">
        <v>185</v>
      </c>
      <c r="E28" s="167"/>
      <c r="F28" s="168">
        <v>33</v>
      </c>
      <c r="G28" s="169"/>
      <c r="H28" s="169"/>
      <c r="I28" s="169"/>
      <c r="J28" s="167"/>
      <c r="K28" s="1"/>
      <c r="L28" s="1"/>
      <c r="M28" s="1"/>
      <c r="N28" s="1"/>
      <c r="O28" s="1"/>
      <c r="P28" s="1"/>
      <c r="S28" s="1"/>
    </row>
    <row r="29" spans="1:26" ht="24.95" customHeight="1" x14ac:dyDescent="0.25">
      <c r="A29" s="170"/>
      <c r="B29" s="167" t="s">
        <v>154</v>
      </c>
      <c r="C29" s="172" t="s">
        <v>158</v>
      </c>
      <c r="D29" s="167" t="s">
        <v>186</v>
      </c>
      <c r="E29" s="167" t="s">
        <v>145</v>
      </c>
      <c r="F29" s="168">
        <v>2</v>
      </c>
      <c r="G29" s="169"/>
      <c r="H29" s="169">
        <v>0</v>
      </c>
      <c r="I29" s="169">
        <f>ROUND(F29*(G29+H29),1)</f>
        <v>0</v>
      </c>
      <c r="J29" s="167">
        <f>ROUND(F29*(N29),1)</f>
        <v>593.79999999999995</v>
      </c>
      <c r="K29" s="1">
        <f>ROUND(F29*(O29),1)</f>
        <v>0</v>
      </c>
      <c r="L29" s="1"/>
      <c r="M29" s="1">
        <f>ROUND(F29*(G29+H29),1)</f>
        <v>0</v>
      </c>
      <c r="N29" s="1">
        <v>296.89999999999998</v>
      </c>
      <c r="O29" s="1"/>
      <c r="P29" s="166">
        <f>ROUND(F29*(R29),3)</f>
        <v>6.5000000000000002E-2</v>
      </c>
      <c r="Q29" s="173"/>
      <c r="R29" s="173">
        <v>3.2500000000000001E-2</v>
      </c>
      <c r="S29" s="166">
        <f>ROUND(F29*(X29),3)</f>
        <v>0</v>
      </c>
      <c r="X29">
        <v>0</v>
      </c>
      <c r="Z29">
        <v>0</v>
      </c>
    </row>
    <row r="30" spans="1:26" x14ac:dyDescent="0.25">
      <c r="A30" s="155"/>
      <c r="B30" s="155"/>
      <c r="C30" s="155"/>
      <c r="D30" s="155" t="s">
        <v>135</v>
      </c>
      <c r="E30" s="155"/>
      <c r="F30" s="166"/>
      <c r="G30" s="158">
        <f>ROUND((SUM(L19:L29))/1,1)</f>
        <v>0</v>
      </c>
      <c r="H30" s="158">
        <f>ROUND((SUM(M19:M29))/1,1)</f>
        <v>0</v>
      </c>
      <c r="I30" s="158">
        <f>ROUND((SUM(I19:I29))/1,1)</f>
        <v>0</v>
      </c>
      <c r="J30" s="155"/>
      <c r="K30" s="155"/>
      <c r="L30" s="155">
        <f>ROUND((SUM(L19:L29))/1,1)</f>
        <v>0</v>
      </c>
      <c r="M30" s="155">
        <f>ROUND((SUM(M19:M29))/1,1)</f>
        <v>0</v>
      </c>
      <c r="N30" s="155"/>
      <c r="O30" s="155"/>
      <c r="P30" s="174">
        <f>ROUND((SUM(P19:P29))/1,1)</f>
        <v>0.1</v>
      </c>
      <c r="S30" s="166">
        <f>ROUND((SUM(S19:S29))/1,1)</f>
        <v>0</v>
      </c>
    </row>
    <row r="31" spans="1:26" x14ac:dyDescent="0.25">
      <c r="A31" s="1"/>
      <c r="B31" s="1"/>
      <c r="C31" s="1"/>
      <c r="D31" s="1"/>
      <c r="E31" s="1"/>
      <c r="F31" s="162"/>
      <c r="G31" s="148"/>
      <c r="H31" s="148"/>
      <c r="I31" s="148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5"/>
      <c r="B32" s="155"/>
      <c r="C32" s="155"/>
      <c r="D32" s="2" t="s">
        <v>134</v>
      </c>
      <c r="E32" s="155"/>
      <c r="F32" s="166"/>
      <c r="G32" s="158">
        <f>ROUND((SUM(L18:L31))/2,1)</f>
        <v>0</v>
      </c>
      <c r="H32" s="158">
        <f>ROUND((SUM(M18:M31))/2,1)</f>
        <v>0</v>
      </c>
      <c r="I32" s="158">
        <f>ROUND((SUM(I18:I31))/2,1)</f>
        <v>0</v>
      </c>
      <c r="J32" s="155"/>
      <c r="K32" s="155"/>
      <c r="L32" s="155">
        <f>ROUND((SUM(L18:L31))/2,1)</f>
        <v>0</v>
      </c>
      <c r="M32" s="155">
        <f>ROUND((SUM(M18:M31))/2,1)</f>
        <v>0</v>
      </c>
      <c r="N32" s="155"/>
      <c r="O32" s="155"/>
      <c r="P32" s="174">
        <f>ROUND((SUM(P18:P31))/2,1)</f>
        <v>0.1</v>
      </c>
      <c r="S32" s="174">
        <f>ROUND((SUM(S18:S31))/2,1)</f>
        <v>0</v>
      </c>
    </row>
    <row r="33" spans="1:26" x14ac:dyDescent="0.25">
      <c r="A33" s="175"/>
      <c r="B33" s="175" t="s">
        <v>13</v>
      </c>
      <c r="C33" s="175"/>
      <c r="D33" s="175"/>
      <c r="E33" s="175"/>
      <c r="F33" s="176" t="s">
        <v>72</v>
      </c>
      <c r="G33" s="177">
        <f>ROUND((SUM(L9:L32))/3,1)</f>
        <v>0</v>
      </c>
      <c r="H33" s="177">
        <f>ROUND((SUM(M9:M32))/3,1)</f>
        <v>0</v>
      </c>
      <c r="I33" s="177">
        <f>ROUND((SUM(I9:I32))/3,1)</f>
        <v>0</v>
      </c>
      <c r="J33" s="175"/>
      <c r="K33" s="175">
        <f>ROUND((SUM(K9:K32)),1)</f>
        <v>0</v>
      </c>
      <c r="L33" s="175">
        <f>ROUND((SUM(L9:L32))/3,1)</f>
        <v>0</v>
      </c>
      <c r="M33" s="175">
        <f>ROUND((SUM(M9:M32))/3,1)</f>
        <v>0</v>
      </c>
      <c r="N33" s="175"/>
      <c r="O33" s="175"/>
      <c r="P33" s="176">
        <f>ROUND((SUM(P9:P32))/3,1)</f>
        <v>2.2000000000000002</v>
      </c>
      <c r="S33" s="176">
        <f>ROUND((SUM(S9:S32))/3,1)</f>
        <v>0</v>
      </c>
      <c r="Z33">
        <f>(SUM(Z9:Z32))</f>
        <v>0</v>
      </c>
    </row>
  </sheetData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Triedenie a uskladnenie stavebných odpadov pre opätovné použitie a recykláciu / SO02-oplotenie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J6" sqref="J6"/>
    </sheetView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16</v>
      </c>
      <c r="H2" s="16"/>
      <c r="I2" s="27"/>
      <c r="J2" s="31"/>
    </row>
    <row r="3" spans="1:23" ht="18" customHeight="1" x14ac:dyDescent="0.25">
      <c r="A3" s="11"/>
      <c r="B3" s="40" t="s">
        <v>159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18</v>
      </c>
      <c r="J4" s="32"/>
    </row>
    <row r="5" spans="1:23" ht="18" customHeight="1" thickBot="1" x14ac:dyDescent="0.3">
      <c r="A5" s="11"/>
      <c r="B5" s="45" t="s">
        <v>19</v>
      </c>
      <c r="C5" s="20"/>
      <c r="D5" s="17"/>
      <c r="E5" s="17"/>
      <c r="F5" s="46" t="s">
        <v>20</v>
      </c>
      <c r="G5" s="17"/>
      <c r="H5" s="17"/>
      <c r="I5" s="44" t="s">
        <v>21</v>
      </c>
      <c r="J5" s="192">
        <v>43654</v>
      </c>
    </row>
    <row r="6" spans="1:23" ht="18" customHeight="1" thickTop="1" x14ac:dyDescent="0.25">
      <c r="A6" s="11"/>
      <c r="B6" s="55" t="s">
        <v>22</v>
      </c>
      <c r="C6" s="51"/>
      <c r="D6" s="52"/>
      <c r="E6" s="52"/>
      <c r="F6" s="52"/>
      <c r="G6" s="56" t="s">
        <v>23</v>
      </c>
      <c r="H6" s="52"/>
      <c r="I6" s="53"/>
      <c r="J6" s="54"/>
    </row>
    <row r="7" spans="1:23" ht="18" customHeight="1" x14ac:dyDescent="0.25">
      <c r="A7" s="11"/>
      <c r="B7" s="47"/>
      <c r="C7" s="48"/>
      <c r="D7" s="18"/>
      <c r="E7" s="18"/>
      <c r="F7" s="18"/>
      <c r="G7" s="57" t="s">
        <v>24</v>
      </c>
      <c r="H7" s="18"/>
      <c r="I7" s="29"/>
      <c r="J7" s="49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27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0"/>
      <c r="C12" s="51"/>
      <c r="D12" s="52"/>
      <c r="E12" s="52"/>
      <c r="F12" s="52"/>
      <c r="G12" s="52"/>
      <c r="H12" s="52"/>
      <c r="I12" s="53"/>
      <c r="J12" s="54"/>
    </row>
    <row r="13" spans="1:23" ht="18" customHeight="1" x14ac:dyDescent="0.25">
      <c r="A13" s="11"/>
      <c r="B13" s="47"/>
      <c r="C13" s="48"/>
      <c r="D13" s="18"/>
      <c r="E13" s="18"/>
      <c r="F13" s="18"/>
      <c r="G13" s="18"/>
      <c r="H13" s="18"/>
      <c r="I13" s="29"/>
      <c r="J13" s="49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54</v>
      </c>
      <c r="E15" s="92" t="s">
        <v>55</v>
      </c>
      <c r="F15" s="104" t="s">
        <v>56</v>
      </c>
      <c r="G15" s="58" t="s">
        <v>34</v>
      </c>
      <c r="H15" s="61" t="s">
        <v>35</v>
      </c>
      <c r="I15" s="27"/>
      <c r="J15" s="54"/>
    </row>
    <row r="16" spans="1:23" ht="18" customHeight="1" x14ac:dyDescent="0.25">
      <c r="A16" s="11"/>
      <c r="B16" s="93">
        <v>1</v>
      </c>
      <c r="C16" s="94" t="s">
        <v>30</v>
      </c>
      <c r="D16" s="95">
        <f>'Rekap 930'!B14</f>
        <v>0</v>
      </c>
      <c r="E16" s="96">
        <f>'Rekap 930'!C14</f>
        <v>0</v>
      </c>
      <c r="F16" s="105">
        <f>'Rekap 930'!D14</f>
        <v>0</v>
      </c>
      <c r="G16" s="59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6">
        <v>2</v>
      </c>
      <c r="C17" s="70" t="s">
        <v>31</v>
      </c>
      <c r="D17" s="77"/>
      <c r="E17" s="75"/>
      <c r="F17" s="80"/>
      <c r="G17" s="60">
        <v>7</v>
      </c>
      <c r="H17" s="115" t="s">
        <v>37</v>
      </c>
      <c r="I17" s="128"/>
      <c r="J17" s="126">
        <f>'SO 930'!Z30</f>
        <v>0</v>
      </c>
    </row>
    <row r="18" spans="1:26" ht="18" customHeight="1" x14ac:dyDescent="0.25">
      <c r="A18" s="11"/>
      <c r="B18" s="67">
        <v>3</v>
      </c>
      <c r="C18" s="71" t="s">
        <v>32</v>
      </c>
      <c r="D18" s="78"/>
      <c r="E18" s="76"/>
      <c r="F18" s="81"/>
      <c r="G18" s="60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7">
        <v>4</v>
      </c>
      <c r="C19" s="72"/>
      <c r="D19" s="78"/>
      <c r="E19" s="76"/>
      <c r="F19" s="81"/>
      <c r="G19" s="60">
        <v>9</v>
      </c>
      <c r="H19" s="124"/>
      <c r="I19" s="128"/>
      <c r="J19" s="127"/>
    </row>
    <row r="20" spans="1:26" ht="18" customHeight="1" thickBot="1" x14ac:dyDescent="0.3">
      <c r="A20" s="11"/>
      <c r="B20" s="67">
        <v>5</v>
      </c>
      <c r="C20" s="73" t="s">
        <v>33</v>
      </c>
      <c r="D20" s="79"/>
      <c r="E20" s="99"/>
      <c r="F20" s="106">
        <f>SUM(F16:F19)</f>
        <v>0</v>
      </c>
      <c r="G20" s="60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4" t="s">
        <v>44</v>
      </c>
      <c r="C21" s="68" t="s">
        <v>7</v>
      </c>
      <c r="D21" s="74"/>
      <c r="E21" s="19"/>
      <c r="F21" s="97"/>
      <c r="G21" s="64" t="s">
        <v>50</v>
      </c>
      <c r="H21" s="61" t="s">
        <v>7</v>
      </c>
      <c r="I21" s="29"/>
      <c r="J21" s="131"/>
    </row>
    <row r="22" spans="1:26" ht="18" customHeight="1" x14ac:dyDescent="0.25">
      <c r="A22" s="11"/>
      <c r="B22" s="59">
        <v>11</v>
      </c>
      <c r="C22" s="62" t="s">
        <v>45</v>
      </c>
      <c r="D22" s="86"/>
      <c r="E22" s="88" t="s">
        <v>48</v>
      </c>
      <c r="F22" s="80">
        <f>((F16*U22*0)+(F17*V22*0)+(F18*W22*0))/100</f>
        <v>0</v>
      </c>
      <c r="G22" s="59">
        <v>16</v>
      </c>
      <c r="H22" s="114" t="s">
        <v>51</v>
      </c>
      <c r="I22" s="129" t="s">
        <v>48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0">
        <v>12</v>
      </c>
      <c r="C23" s="63" t="s">
        <v>46</v>
      </c>
      <c r="D23" s="65"/>
      <c r="E23" s="88" t="s">
        <v>49</v>
      </c>
      <c r="F23" s="81">
        <f>((F16*U23*0)+(F17*V23*0)+(F18*W23*0))/100</f>
        <v>0</v>
      </c>
      <c r="G23" s="60">
        <v>17</v>
      </c>
      <c r="H23" s="115" t="s">
        <v>52</v>
      </c>
      <c r="I23" s="129" t="s">
        <v>48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0">
        <v>13</v>
      </c>
      <c r="C24" s="63" t="s">
        <v>47</v>
      </c>
      <c r="D24" s="65"/>
      <c r="E24" s="88" t="s">
        <v>48</v>
      </c>
      <c r="F24" s="81">
        <f>((F16*U24*0)+(F17*V24*0)+(F18*W24*0))/100</f>
        <v>0</v>
      </c>
      <c r="G24" s="60">
        <v>18</v>
      </c>
      <c r="H24" s="115" t="s">
        <v>53</v>
      </c>
      <c r="I24" s="129" t="s">
        <v>49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0">
        <v>14</v>
      </c>
      <c r="C25" s="20"/>
      <c r="D25" s="65"/>
      <c r="E25" s="89"/>
      <c r="F25" s="87"/>
      <c r="G25" s="60">
        <v>19</v>
      </c>
      <c r="H25" s="124"/>
      <c r="I25" s="128"/>
      <c r="J25" s="127"/>
    </row>
    <row r="26" spans="1:26" ht="18" customHeight="1" thickBot="1" x14ac:dyDescent="0.3">
      <c r="A26" s="11"/>
      <c r="B26" s="60">
        <v>15</v>
      </c>
      <c r="C26" s="63"/>
      <c r="D26" s="65"/>
      <c r="E26" s="65"/>
      <c r="F26" s="107"/>
      <c r="G26" s="60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59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59">
        <v>22</v>
      </c>
      <c r="H29" s="114" t="s">
        <v>42</v>
      </c>
      <c r="I29" s="122">
        <f>J28-SUM('SO 930'!K9:'SO 930'!K29)</f>
        <v>0</v>
      </c>
      <c r="J29" s="118">
        <f>ROUND(((ROUND(I29,1)*20)/100),1)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0">
        <v>23</v>
      </c>
      <c r="H30" s="115" t="s">
        <v>42</v>
      </c>
      <c r="I30" s="88">
        <f>SUM('SO 930'!K9:'SO 930'!K29)</f>
        <v>0</v>
      </c>
      <c r="J30" s="119">
        <f>ROUND(((ROUND(I30,1)*20)/100),1)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33</v>
      </c>
      <c r="I31" s="112"/>
      <c r="J31" s="132">
        <f>SUM(J28:J30)</f>
        <v>0</v>
      </c>
    </row>
    <row r="32" spans="1:26" ht="18" customHeight="1" thickBot="1" x14ac:dyDescent="0.3">
      <c r="A32" s="11"/>
      <c r="B32" s="47"/>
      <c r="C32" s="116"/>
      <c r="D32" s="123"/>
      <c r="E32" s="83"/>
      <c r="F32" s="84"/>
      <c r="G32" s="59" t="s">
        <v>43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57</v>
      </c>
      <c r="E33" s="15"/>
      <c r="F33" s="102"/>
      <c r="G33" s="110">
        <v>26</v>
      </c>
      <c r="H33" s="141" t="s">
        <v>58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927</vt:lpstr>
      <vt:lpstr>Rekap 927</vt:lpstr>
      <vt:lpstr>SO 927</vt:lpstr>
      <vt:lpstr>Kryci_list 929</vt:lpstr>
      <vt:lpstr>Rekap 929</vt:lpstr>
      <vt:lpstr>SO 929</vt:lpstr>
      <vt:lpstr>Kryci_list 930</vt:lpstr>
      <vt:lpstr>Rekap 930</vt:lpstr>
      <vt:lpstr>SO 930</vt:lpstr>
      <vt:lpstr>'Rekap 927'!Názvy_tlače</vt:lpstr>
      <vt:lpstr>'Rekap 929'!Názvy_tlače</vt:lpstr>
      <vt:lpstr>'Rekap 930'!Názvy_tlače</vt:lpstr>
      <vt:lpstr>'SO 927'!Názvy_tlače</vt:lpstr>
      <vt:lpstr>'SO 929'!Názvy_tlače</vt:lpstr>
      <vt:lpstr>'SO 930'!Názvy_tlače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projekting.kn@hotmail.com</dc:creator>
  <cp:lastModifiedBy>Projekting</cp:lastModifiedBy>
  <cp:lastPrinted>2019-08-27T09:04:01Z</cp:lastPrinted>
  <dcterms:created xsi:type="dcterms:W3CDTF">2016-06-24T06:23:30Z</dcterms:created>
  <dcterms:modified xsi:type="dcterms:W3CDTF">2019-08-27T09:06:37Z</dcterms:modified>
</cp:coreProperties>
</file>